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240" windowHeight="12525" activeTab="1"/>
  </bookViews>
  <sheets>
    <sheet name="Anforderungen" sheetId="1" r:id="rId1"/>
    <sheet name="Lösung_Kalkulation" sheetId="2" r:id="rId2"/>
    <sheet name="Kostenaufstellung" sheetId="3" r:id="rId3"/>
    <sheet name="Laufzettel_PreisEinholen" sheetId="4" r:id="rId4"/>
    <sheet name="BauhausZuschnitt" sheetId="5" r:id="rId5"/>
    <sheet name="ObiZuschnitt" sheetId="6" r:id="rId6"/>
  </sheets>
  <calcPr calcId="145621"/>
</workbook>
</file>

<file path=xl/calcChain.xml><?xml version="1.0" encoding="utf-8"?>
<calcChain xmlns="http://schemas.openxmlformats.org/spreadsheetml/2006/main">
  <c r="F6" i="3" l="1"/>
  <c r="F11" i="6" l="1"/>
  <c r="G8" i="6"/>
  <c r="I8" i="6" s="1"/>
  <c r="J8" i="6" s="1"/>
  <c r="J10" i="6" s="1"/>
  <c r="I7" i="6"/>
  <c r="J7" i="6" s="1"/>
  <c r="G7" i="6"/>
  <c r="G6" i="6"/>
  <c r="I6" i="6" s="1"/>
  <c r="J6" i="6" s="1"/>
  <c r="G5" i="6"/>
  <c r="I5" i="6" s="1"/>
  <c r="J5" i="6" s="1"/>
  <c r="G4" i="6"/>
  <c r="I4" i="6" s="1"/>
  <c r="J4" i="6" s="1"/>
  <c r="I3" i="6"/>
  <c r="J3" i="6" s="1"/>
  <c r="G3" i="6"/>
  <c r="J7" i="5" l="1"/>
  <c r="G5" i="5" l="1"/>
  <c r="I5" i="5" s="1"/>
  <c r="J5" i="5" s="1"/>
  <c r="G4" i="5"/>
  <c r="I4" i="5" s="1"/>
  <c r="J4" i="5" s="1"/>
  <c r="G3" i="5"/>
  <c r="I3" i="5" s="1"/>
  <c r="J3" i="5" s="1"/>
  <c r="N20" i="4" l="1"/>
  <c r="N17" i="4"/>
  <c r="N18" i="4"/>
  <c r="N16" i="4"/>
  <c r="N12" i="4"/>
  <c r="N13" i="4"/>
  <c r="N14" i="4"/>
  <c r="N11" i="4"/>
  <c r="M6" i="4"/>
  <c r="M5" i="4"/>
  <c r="M4" i="4"/>
  <c r="O3" i="4"/>
  <c r="M3" i="4"/>
  <c r="G12" i="4"/>
  <c r="I12" i="4" s="1"/>
  <c r="J12" i="4" s="1"/>
  <c r="I11" i="4"/>
  <c r="J11" i="4" s="1"/>
  <c r="G11" i="4"/>
  <c r="G10" i="4"/>
  <c r="I10" i="4" s="1"/>
  <c r="J10" i="4" s="1"/>
  <c r="G9" i="4"/>
  <c r="I9" i="4" s="1"/>
  <c r="J9" i="4" s="1"/>
  <c r="G8" i="4"/>
  <c r="I8" i="4" s="1"/>
  <c r="J8" i="4" s="1"/>
  <c r="G7" i="4"/>
  <c r="I7" i="4" s="1"/>
  <c r="J7" i="4" s="1"/>
  <c r="G6" i="4"/>
  <c r="I6" i="4" s="1"/>
  <c r="J6" i="4" s="1"/>
  <c r="G5" i="4"/>
  <c r="I5" i="4" s="1"/>
  <c r="J5" i="4" s="1"/>
  <c r="G15" i="4"/>
  <c r="G4" i="4"/>
  <c r="I4" i="4" s="1"/>
  <c r="J4" i="4" s="1"/>
  <c r="G3" i="4"/>
  <c r="I3" i="4" s="1"/>
  <c r="J3" i="4" s="1"/>
  <c r="J11" i="2"/>
  <c r="M11" i="2"/>
  <c r="J13" i="4" l="1"/>
  <c r="J17" i="4" s="1"/>
  <c r="D6" i="3" s="1"/>
  <c r="H15" i="4"/>
  <c r="I15" i="4" s="1"/>
  <c r="J15" i="4" s="1"/>
  <c r="T24" i="2"/>
  <c r="R24" i="2"/>
  <c r="R12" i="2"/>
  <c r="S20" i="2" s="1"/>
  <c r="R13" i="2"/>
  <c r="S21" i="2" s="1"/>
  <c r="T11" i="2"/>
  <c r="R14" i="2" s="1"/>
  <c r="S22" i="2" s="1"/>
  <c r="R11" i="2" l="1"/>
  <c r="S19" i="2" s="1"/>
  <c r="S24" i="2" s="1"/>
  <c r="R26" i="2" s="1"/>
  <c r="C7" i="3"/>
  <c r="I4" i="2"/>
  <c r="G4" i="2"/>
  <c r="G5" i="2"/>
  <c r="G6" i="2"/>
  <c r="G7" i="2"/>
  <c r="G3" i="2"/>
  <c r="G8" i="2" l="1"/>
  <c r="C6" i="3" s="1"/>
  <c r="G21" i="2"/>
  <c r="G12" i="2"/>
  <c r="I12" i="2" l="1"/>
  <c r="J12" i="2" s="1"/>
  <c r="K12" i="2"/>
  <c r="M21" i="2"/>
  <c r="K21" i="2"/>
  <c r="I21" i="2"/>
  <c r="J21" i="2" s="1"/>
  <c r="M12" i="2"/>
  <c r="E7" i="2"/>
  <c r="G15" i="2" l="1"/>
  <c r="D32" i="2"/>
  <c r="F9" i="3" s="1"/>
  <c r="E25" i="2"/>
  <c r="E6" i="3" s="1"/>
  <c r="E9" i="3" s="1"/>
  <c r="G20" i="2"/>
  <c r="K20" i="2" s="1"/>
  <c r="G19" i="2"/>
  <c r="K19" i="2" s="1"/>
  <c r="G18" i="2"/>
  <c r="K18" i="2" s="1"/>
  <c r="G17" i="2"/>
  <c r="K17" i="2" s="1"/>
  <c r="G16" i="2"/>
  <c r="K16" i="2" s="1"/>
  <c r="G14" i="2"/>
  <c r="G13" i="2"/>
  <c r="K13" i="2" s="1"/>
  <c r="G11" i="2"/>
  <c r="K11" i="2" s="1"/>
  <c r="E6" i="2"/>
  <c r="E5" i="2"/>
  <c r="E4" i="2"/>
  <c r="E3" i="2"/>
  <c r="M14" i="2" l="1"/>
  <c r="K14" i="2"/>
  <c r="M15" i="2"/>
  <c r="K15" i="2"/>
  <c r="M13" i="2"/>
  <c r="M20" i="2"/>
  <c r="I14" i="2"/>
  <c r="J14" i="2" s="1"/>
  <c r="E8" i="2"/>
  <c r="C9" i="3" s="1"/>
  <c r="M16" i="2"/>
  <c r="I15" i="2"/>
  <c r="J15" i="2" s="1"/>
  <c r="I18" i="2"/>
  <c r="J18" i="2" s="1"/>
  <c r="M18" i="2"/>
  <c r="M19" i="2"/>
  <c r="M17" i="2"/>
  <c r="I19" i="2"/>
  <c r="J19" i="2" s="1"/>
  <c r="I17" i="2"/>
  <c r="J17" i="2" s="1"/>
  <c r="H13" i="2"/>
  <c r="I13" i="2" s="1"/>
  <c r="J13" i="2" s="1"/>
  <c r="I20" i="2"/>
  <c r="J20" i="2" s="1"/>
  <c r="I16" i="2"/>
  <c r="J16" i="2" s="1"/>
  <c r="I11" i="2"/>
  <c r="O21" i="2" l="1"/>
  <c r="J23" i="2"/>
  <c r="Q24" i="2" s="1"/>
  <c r="K23" i="2"/>
  <c r="N21" i="2"/>
  <c r="D9" i="3" l="1"/>
  <c r="B11" i="3" s="1"/>
</calcChain>
</file>

<file path=xl/sharedStrings.xml><?xml version="1.0" encoding="utf-8"?>
<sst xmlns="http://schemas.openxmlformats.org/spreadsheetml/2006/main" count="253" uniqueCount="156">
  <si>
    <t>Benötigte Ablagen/Sortimente</t>
  </si>
  <si>
    <t>Flächige Werkstoffe/Platten</t>
  </si>
  <si>
    <t>Rundwerkstoffe/Stäbe</t>
  </si>
  <si>
    <t>Blockwerkstoffe</t>
  </si>
  <si>
    <t>Lösung</t>
  </si>
  <si>
    <t>Bedingungen/Anforderungen</t>
  </si>
  <si>
    <t>min 1 M breit leicht bedienbar</t>
  </si>
  <si>
    <t>Aufrecht stehender Kasten mit Fächern für absteigende Größen</t>
  </si>
  <si>
    <t>Min 1 Meter Länge</t>
  </si>
  <si>
    <t>Siehe flächige werkstoffe Alternativ: breite Schublade mit einlagen</t>
  </si>
  <si>
    <t xml:space="preserve">min 20 cm höhe </t>
  </si>
  <si>
    <t xml:space="preserve">evtl Schublade ? </t>
  </si>
  <si>
    <t xml:space="preserve">Lagerung für </t>
  </si>
  <si>
    <t>Bohrer</t>
  </si>
  <si>
    <t>Nähe Bohrmaschien</t>
  </si>
  <si>
    <t>in Unterschrank Bohrmaschine</t>
  </si>
  <si>
    <t>Gewindeschneiden</t>
  </si>
  <si>
    <t>Fräser</t>
  </si>
  <si>
    <t>Nähe Fräsmaschine</t>
  </si>
  <si>
    <t>in Fräsmaschine</t>
  </si>
  <si>
    <t>Drehmeißel</t>
  </si>
  <si>
    <t>Nähe Drehmaschine</t>
  </si>
  <si>
    <t xml:space="preserve">Aufhängen gängige, Schublade </t>
  </si>
  <si>
    <t>Elektromechanische Komponenten</t>
  </si>
  <si>
    <t>Elektrische Komponenten</t>
  </si>
  <si>
    <t>Separate schubladen für Schrauben metrisch, Schrauben Holz, Sicherungselemente/Unterlegscheiben etc, Funktionselemente (Lager,Federn etc)</t>
  </si>
  <si>
    <t xml:space="preserve">Schubkasten/Werkstattwagen mech Komp ? </t>
  </si>
  <si>
    <t xml:space="preserve">Mech Konstruktionselemente </t>
  </si>
  <si>
    <t>Schubladen für Motoren, Relais,etc.</t>
  </si>
  <si>
    <t xml:space="preserve">Große Schublade evtl sortimentsboxen </t>
  </si>
  <si>
    <t xml:space="preserve">Gute Sortierbarkeit volumen pro Einzelkomponente relativ gering </t>
  </si>
  <si>
    <t xml:space="preserve">Schubladenkasten mit Sortimentsboxen ? </t>
  </si>
  <si>
    <t xml:space="preserve">ANFORDERUNGEN WERKSTATT </t>
  </si>
  <si>
    <t>Schraubwerkzeuge</t>
  </si>
  <si>
    <t>Sägewerkzeuge</t>
  </si>
  <si>
    <t>Spannmittel</t>
  </si>
  <si>
    <t xml:space="preserve">Schnelle Erreichbarkeit, Stom für Akkuschrauber ? </t>
  </si>
  <si>
    <t xml:space="preserve">Schnelle Erreichbarkeit </t>
  </si>
  <si>
    <t>Geringer platzbedarf, gute erreichbarkeit</t>
  </si>
  <si>
    <t>Werkzeugwand mit Schraubendrehern und Schlüsseln, Akkuschrauber separat mit 1 Schublade zubehör</t>
  </si>
  <si>
    <t>In Werkzeugwand</t>
  </si>
  <si>
    <t>Schutzausrüstung</t>
  </si>
  <si>
    <t>Direkte erreichbarkeit bestenfalls eingangsnähe</t>
  </si>
  <si>
    <t>evtl eigene Werkzeugwand ?</t>
  </si>
  <si>
    <t>Messwerkzeuge</t>
  </si>
  <si>
    <t xml:space="preserve">gute Ordnung, schnell erreichbar </t>
  </si>
  <si>
    <r>
      <rPr>
        <b/>
        <sz val="11"/>
        <color theme="1"/>
        <rFont val="Calibri"/>
        <family val="2"/>
        <scheme val="minor"/>
      </rPr>
      <t>Eigene Schublade</t>
    </r>
    <r>
      <rPr>
        <sz val="11"/>
        <color theme="1"/>
        <rFont val="Calibri"/>
        <family val="2"/>
        <scheme val="minor"/>
      </rPr>
      <t xml:space="preserve"> auf keinen Fall an werkzeugwand </t>
    </r>
  </si>
  <si>
    <t>keine nur passen</t>
  </si>
  <si>
    <t>Zangen</t>
  </si>
  <si>
    <t xml:space="preserve">Gute übersicht </t>
  </si>
  <si>
    <t xml:space="preserve">Eigene Schublade </t>
  </si>
  <si>
    <t>Lötwerkzeuge</t>
  </si>
  <si>
    <t xml:space="preserve">Einfache erreichbarkeit </t>
  </si>
  <si>
    <t xml:space="preserve">Geräte und Zubehör getrennt evtl Schublade zubehör einschubfach geräte ? </t>
  </si>
  <si>
    <t>Elektrische Verbrauchsmittel</t>
  </si>
  <si>
    <t xml:space="preserve">Lötzinn Litzen etc </t>
  </si>
  <si>
    <t xml:space="preserve">Schublade </t>
  </si>
  <si>
    <t>Klebstoffe</t>
  </si>
  <si>
    <t>keine</t>
  </si>
  <si>
    <t>Schleifen</t>
  </si>
  <si>
    <t>Gut erreichbar , schleifbock montiert ?</t>
  </si>
  <si>
    <t xml:space="preserve">Schlagwerkzeuge(Hammer) </t>
  </si>
  <si>
    <t>Schublade für Schleifpapier /Feilen</t>
  </si>
  <si>
    <t>Farben/Lösungsmittel</t>
  </si>
  <si>
    <t>Flaschenhöhe</t>
  </si>
  <si>
    <t xml:space="preserve">Fach ? </t>
  </si>
  <si>
    <t xml:space="preserve">Name </t>
  </si>
  <si>
    <t xml:space="preserve">Länge </t>
  </si>
  <si>
    <t xml:space="preserve">Anzahl </t>
  </si>
  <si>
    <t>Gesamtpreis</t>
  </si>
  <si>
    <t>Querträger</t>
  </si>
  <si>
    <t>Längsträger</t>
  </si>
  <si>
    <t>Eckbein</t>
  </si>
  <si>
    <t>Mittelbein</t>
  </si>
  <si>
    <t>Meterpreis</t>
  </si>
  <si>
    <t>Platten Tisch selbst</t>
  </si>
  <si>
    <t>Länge</t>
  </si>
  <si>
    <t>Breite</t>
  </si>
  <si>
    <t>Stärke</t>
  </si>
  <si>
    <t>preis/m²</t>
  </si>
  <si>
    <t>Preis/Platte</t>
  </si>
  <si>
    <t>m²/Platte</t>
  </si>
  <si>
    <t>Arbeitsplatten</t>
  </si>
  <si>
    <t>Platten Schubladen</t>
  </si>
  <si>
    <t>Böden</t>
  </si>
  <si>
    <t>Seitenwand</t>
  </si>
  <si>
    <t>rückwand</t>
  </si>
  <si>
    <t>Front</t>
  </si>
  <si>
    <t>NUTS&amp;BOLTS</t>
  </si>
  <si>
    <t>Vollauszug</t>
  </si>
  <si>
    <t>Tragkraft</t>
  </si>
  <si>
    <t>Anzahl</t>
  </si>
  <si>
    <t>Preis</t>
  </si>
  <si>
    <t>Verkäufer</t>
  </si>
  <si>
    <t>Auszüge</t>
  </si>
  <si>
    <t>Winkel für schubladen</t>
  </si>
  <si>
    <t>Größe</t>
  </si>
  <si>
    <t xml:space="preserve">Anbieter </t>
  </si>
  <si>
    <t xml:space="preserve">Eisenmann </t>
  </si>
  <si>
    <t xml:space="preserve">*Alle plattenqm-preise bauhaus -&gt; VERBESSERUNG ?!?! </t>
  </si>
  <si>
    <t>Längsplatte</t>
  </si>
  <si>
    <t xml:space="preserve">Gewicht ca </t>
  </si>
  <si>
    <t>SO-tech</t>
  </si>
  <si>
    <t>Schrauben schubladen</t>
  </si>
  <si>
    <t>3,5 x 20</t>
  </si>
  <si>
    <t>23 (15+8)</t>
  </si>
  <si>
    <t>KOSTEN</t>
  </si>
  <si>
    <t>Profile Tisch</t>
  </si>
  <si>
    <t xml:space="preserve">Kostenaufstellung </t>
  </si>
  <si>
    <t>Anbieter</t>
  </si>
  <si>
    <t>Warenkosten</t>
  </si>
  <si>
    <t>Warenbeschr.</t>
  </si>
  <si>
    <t>Versandkosten</t>
  </si>
  <si>
    <t>Gesamtkosten</t>
  </si>
  <si>
    <t>SMT Montagetechnik</t>
  </si>
  <si>
    <t>Profile Grundgestell</t>
  </si>
  <si>
    <t>BAUHAUS</t>
  </si>
  <si>
    <t>HOLZ (alles)</t>
  </si>
  <si>
    <t>auszüge</t>
  </si>
  <si>
    <t>Eisenmann</t>
  </si>
  <si>
    <t>verbinder/winkel</t>
  </si>
  <si>
    <t>Gesamt</t>
  </si>
  <si>
    <t>Werkzeughängplatte</t>
  </si>
  <si>
    <t>Standfüße</t>
  </si>
  <si>
    <t>Querplatten Seiten</t>
  </si>
  <si>
    <t>Querplatten Mitten</t>
  </si>
  <si>
    <t>Auszugauflagestreifen</t>
  </si>
  <si>
    <t>Preis n. Anfrage/stk</t>
  </si>
  <si>
    <t>Gesamtpreis Anfrage</t>
  </si>
  <si>
    <t xml:space="preserve">Verbinder </t>
  </si>
  <si>
    <t>Holzpreise Benni</t>
  </si>
  <si>
    <t>19MMKS</t>
  </si>
  <si>
    <t>10mmKS</t>
  </si>
  <si>
    <t>19mmMDF</t>
  </si>
  <si>
    <t>10mmMDF</t>
  </si>
  <si>
    <t>qm/Platte</t>
  </si>
  <si>
    <t>Platten (6)</t>
  </si>
  <si>
    <t>Bauhaus:</t>
  </si>
  <si>
    <t>40x40x15</t>
  </si>
  <si>
    <t>Material</t>
  </si>
  <si>
    <t>MDF</t>
  </si>
  <si>
    <t>Leimholz Buche</t>
  </si>
  <si>
    <t>OSB</t>
  </si>
  <si>
    <t>KS weiß</t>
  </si>
  <si>
    <t>preis/m² Bauhaus incl zuschnitt</t>
  </si>
  <si>
    <t>Zuschnittplatten</t>
  </si>
  <si>
    <t>Zwischensumme</t>
  </si>
  <si>
    <t>Alternative bei Tischler (nur ganze Platten)</t>
  </si>
  <si>
    <t>Holzpreise Benni/qm</t>
  </si>
  <si>
    <t>OSB bauhaus</t>
  </si>
  <si>
    <t>Arbeitsplatte BH</t>
  </si>
  <si>
    <t>Bauhauszettel</t>
  </si>
  <si>
    <t>preis/m² lt I-Net</t>
  </si>
  <si>
    <t>Obizettel</t>
  </si>
  <si>
    <t>Alle Maße in mm</t>
  </si>
  <si>
    <t>preis/m² lt Aushang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</si>
</sst>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5" fillId="4" borderId="1" applyNumberFormat="0" applyAlignment="0" applyProtection="0"/>
    <xf numFmtId="0" fontId="6" fillId="4" borderId="12" applyNumberFormat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2" borderId="0" xfId="1" applyBorder="1"/>
    <xf numFmtId="0" fontId="3" fillId="2" borderId="5" xfId="1" applyBorder="1"/>
    <xf numFmtId="0" fontId="4" fillId="3" borderId="9" xfId="2" applyBorder="1"/>
    <xf numFmtId="0" fontId="4" fillId="3" borderId="10" xfId="2" applyBorder="1"/>
    <xf numFmtId="0" fontId="0" fillId="0" borderId="11" xfId="0" applyBorder="1"/>
    <xf numFmtId="0" fontId="6" fillId="4" borderId="12" xfId="4"/>
    <xf numFmtId="0" fontId="3" fillId="2" borderId="0" xfId="1"/>
    <xf numFmtId="0" fontId="4" fillId="3" borderId="1" xfId="2" applyBorder="1"/>
    <xf numFmtId="0" fontId="4" fillId="3" borderId="16" xfId="2" applyBorder="1"/>
    <xf numFmtId="0" fontId="6" fillId="4" borderId="12" xfId="4" applyBorder="1"/>
    <xf numFmtId="0" fontId="6" fillId="4" borderId="17" xfId="4" applyBorder="1"/>
    <xf numFmtId="0" fontId="0" fillId="0" borderId="18" xfId="0" applyBorder="1"/>
    <xf numFmtId="0" fontId="0" fillId="0" borderId="19" xfId="0" applyBorder="1"/>
    <xf numFmtId="0" fontId="3" fillId="2" borderId="20" xfId="1" applyBorder="1"/>
    <xf numFmtId="0" fontId="1" fillId="0" borderId="0" xfId="0" applyFont="1"/>
    <xf numFmtId="0" fontId="5" fillId="4" borderId="6" xfId="3" applyBorder="1" applyAlignment="1">
      <alignment horizontal="center"/>
    </xf>
    <xf numFmtId="0" fontId="5" fillId="4" borderId="7" xfId="3" applyBorder="1" applyAlignment="1">
      <alignment horizontal="center"/>
    </xf>
    <xf numFmtId="0" fontId="5" fillId="4" borderId="8" xfId="3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5">
    <cellStyle name="Ausgabe" xfId="4" builtinId="21"/>
    <cellStyle name="Berechnung" xfId="3" builtinId="22"/>
    <cellStyle name="Eingabe" xfId="2" builtinId="20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C22" sqref="C22"/>
    </sheetView>
  </sheetViews>
  <sheetFormatPr baseColWidth="10" defaultRowHeight="15" x14ac:dyDescent="0.25"/>
  <cols>
    <col min="1" max="1" width="42" customWidth="1"/>
    <col min="2" max="2" width="30" customWidth="1"/>
    <col min="3" max="3" width="23" customWidth="1"/>
    <col min="4" max="4" width="18.85546875" customWidth="1"/>
    <col min="5" max="5" width="22.140625" customWidth="1"/>
    <col min="6" max="6" width="18.28515625" bestFit="1" customWidth="1"/>
    <col min="7" max="7" width="17.5703125" customWidth="1"/>
    <col min="8" max="8" width="20.140625" customWidth="1"/>
    <col min="9" max="9" width="27.5703125" customWidth="1"/>
    <col min="10" max="10" width="33" customWidth="1"/>
    <col min="11" max="11" width="26.7109375" customWidth="1"/>
    <col min="12" max="12" width="22.42578125" customWidth="1"/>
    <col min="13" max="13" width="19.85546875" customWidth="1"/>
    <col min="14" max="14" width="22.140625" customWidth="1"/>
    <col min="15" max="15" width="25.140625" customWidth="1"/>
    <col min="16" max="16" width="25.28515625" customWidth="1"/>
    <col min="17" max="17" width="31.42578125" customWidth="1"/>
    <col min="18" max="18" width="36.85546875" customWidth="1"/>
    <col min="19" max="19" width="24.85546875" customWidth="1"/>
    <col min="20" max="20" width="28.85546875" customWidth="1"/>
    <col min="21" max="21" width="26" customWidth="1"/>
    <col min="23" max="23" width="15.85546875" customWidth="1"/>
  </cols>
  <sheetData>
    <row r="1" spans="1:23" x14ac:dyDescent="0.25">
      <c r="A1" t="s">
        <v>32</v>
      </c>
    </row>
    <row r="2" spans="1:23" x14ac:dyDescent="0.25">
      <c r="A2" t="s">
        <v>0</v>
      </c>
    </row>
    <row r="3" spans="1:23" x14ac:dyDescent="0.25">
      <c r="A3" s="1" t="s">
        <v>12</v>
      </c>
      <c r="B3" t="s">
        <v>1</v>
      </c>
      <c r="C3" t="s">
        <v>2</v>
      </c>
      <c r="D3" t="s">
        <v>3</v>
      </c>
      <c r="E3" t="s">
        <v>13</v>
      </c>
      <c r="F3" t="s">
        <v>16</v>
      </c>
      <c r="G3" t="s">
        <v>17</v>
      </c>
      <c r="H3" t="s">
        <v>20</v>
      </c>
      <c r="I3" t="s">
        <v>33</v>
      </c>
      <c r="J3" t="s">
        <v>61</v>
      </c>
      <c r="K3" t="s">
        <v>34</v>
      </c>
      <c r="L3" t="s">
        <v>59</v>
      </c>
      <c r="M3" t="s">
        <v>48</v>
      </c>
      <c r="N3" t="s">
        <v>51</v>
      </c>
      <c r="O3" t="s">
        <v>35</v>
      </c>
      <c r="P3" t="s">
        <v>41</v>
      </c>
      <c r="Q3" t="s">
        <v>44</v>
      </c>
      <c r="R3" t="s">
        <v>27</v>
      </c>
      <c r="S3" t="s">
        <v>23</v>
      </c>
      <c r="T3" t="s">
        <v>24</v>
      </c>
      <c r="U3" t="s">
        <v>54</v>
      </c>
      <c r="V3" t="s">
        <v>57</v>
      </c>
      <c r="W3" t="s">
        <v>63</v>
      </c>
    </row>
    <row r="4" spans="1:23" ht="120" customHeight="1" x14ac:dyDescent="0.25">
      <c r="A4" t="s">
        <v>5</v>
      </c>
      <c r="B4" t="s">
        <v>6</v>
      </c>
      <c r="C4" t="s">
        <v>8</v>
      </c>
      <c r="D4" t="s">
        <v>10</v>
      </c>
      <c r="E4" t="s">
        <v>14</v>
      </c>
      <c r="G4" t="s">
        <v>18</v>
      </c>
      <c r="H4" t="s">
        <v>21</v>
      </c>
      <c r="I4" s="2" t="s">
        <v>36</v>
      </c>
      <c r="J4" t="s">
        <v>37</v>
      </c>
      <c r="K4" s="2" t="s">
        <v>38</v>
      </c>
      <c r="L4" s="2" t="s">
        <v>60</v>
      </c>
      <c r="M4" t="s">
        <v>49</v>
      </c>
      <c r="N4" s="2" t="s">
        <v>52</v>
      </c>
      <c r="O4" t="s">
        <v>47</v>
      </c>
      <c r="P4" s="2" t="s">
        <v>42</v>
      </c>
      <c r="Q4" s="2" t="s">
        <v>45</v>
      </c>
      <c r="R4" s="2" t="s">
        <v>25</v>
      </c>
      <c r="S4" t="s">
        <v>28</v>
      </c>
      <c r="T4" s="2" t="s">
        <v>30</v>
      </c>
      <c r="U4" s="2" t="s">
        <v>55</v>
      </c>
      <c r="V4" s="2" t="s">
        <v>58</v>
      </c>
      <c r="W4" s="2" t="s">
        <v>64</v>
      </c>
    </row>
    <row r="5" spans="1:23" ht="81" customHeight="1" x14ac:dyDescent="0.25">
      <c r="A5" t="s">
        <v>4</v>
      </c>
      <c r="B5" s="2" t="s">
        <v>7</v>
      </c>
      <c r="C5" s="2" t="s">
        <v>9</v>
      </c>
      <c r="D5" t="s">
        <v>11</v>
      </c>
      <c r="E5" s="2" t="s">
        <v>15</v>
      </c>
      <c r="F5" s="2" t="s">
        <v>15</v>
      </c>
      <c r="G5" s="2" t="s">
        <v>19</v>
      </c>
      <c r="H5" s="2" t="s">
        <v>22</v>
      </c>
      <c r="I5" s="2" t="s">
        <v>39</v>
      </c>
      <c r="J5" s="2" t="s">
        <v>40</v>
      </c>
      <c r="K5" s="2" t="s">
        <v>56</v>
      </c>
      <c r="L5" s="2" t="s">
        <v>62</v>
      </c>
      <c r="M5" s="2" t="s">
        <v>50</v>
      </c>
      <c r="N5" s="2" t="s">
        <v>53</v>
      </c>
      <c r="P5" s="2" t="s">
        <v>43</v>
      </c>
      <c r="Q5" s="2" t="s">
        <v>46</v>
      </c>
      <c r="R5" s="2" t="s">
        <v>26</v>
      </c>
      <c r="S5" s="2" t="s">
        <v>29</v>
      </c>
      <c r="T5" s="2" t="s">
        <v>31</v>
      </c>
      <c r="U5" s="2" t="s">
        <v>56</v>
      </c>
      <c r="V5" s="2" t="s">
        <v>56</v>
      </c>
      <c r="W5" s="2" t="s">
        <v>65</v>
      </c>
    </row>
    <row r="42" spans="1:1" x14ac:dyDescent="0.25">
      <c r="A42" t="s">
        <v>106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C1" workbookViewId="0">
      <selection activeCell="B18" sqref="B18:F20"/>
    </sheetView>
  </sheetViews>
  <sheetFormatPr baseColWidth="10" defaultRowHeight="15" x14ac:dyDescent="0.25"/>
  <cols>
    <col min="1" max="1" width="36.5703125" customWidth="1"/>
    <col min="2" max="2" width="46.140625" customWidth="1"/>
    <col min="3" max="3" width="24.28515625" customWidth="1"/>
    <col min="4" max="5" width="17.5703125" customWidth="1"/>
    <col min="6" max="6" width="18" customWidth="1"/>
    <col min="10" max="10" width="18.42578125" customWidth="1"/>
    <col min="11" max="11" width="15.28515625" customWidth="1"/>
  </cols>
  <sheetData>
    <row r="1" spans="1:20" x14ac:dyDescent="0.25">
      <c r="A1" t="s">
        <v>107</v>
      </c>
    </row>
    <row r="2" spans="1:20" x14ac:dyDescent="0.25">
      <c r="A2" t="s">
        <v>66</v>
      </c>
      <c r="B2" t="s">
        <v>67</v>
      </c>
      <c r="C2" t="s">
        <v>68</v>
      </c>
      <c r="D2" t="s">
        <v>74</v>
      </c>
      <c r="E2" t="s">
        <v>69</v>
      </c>
      <c r="F2" t="s">
        <v>127</v>
      </c>
      <c r="G2" t="s">
        <v>128</v>
      </c>
    </row>
    <row r="3" spans="1:20" x14ac:dyDescent="0.25">
      <c r="A3" t="s">
        <v>70</v>
      </c>
      <c r="B3">
        <v>2.5099999999999998</v>
      </c>
      <c r="C3">
        <v>4</v>
      </c>
      <c r="D3">
        <v>10.91</v>
      </c>
      <c r="E3">
        <f>D3*C3*B3</f>
        <v>109.53639999999999</v>
      </c>
      <c r="F3">
        <v>24.39</v>
      </c>
      <c r="G3">
        <f>F3*C3</f>
        <v>97.56</v>
      </c>
      <c r="I3" t="s">
        <v>129</v>
      </c>
    </row>
    <row r="4" spans="1:20" x14ac:dyDescent="0.25">
      <c r="A4" t="s">
        <v>71</v>
      </c>
      <c r="B4">
        <v>1.1100000000000001</v>
      </c>
      <c r="C4">
        <v>4</v>
      </c>
      <c r="D4">
        <v>10.91</v>
      </c>
      <c r="E4">
        <f>D4*C4*B4</f>
        <v>48.440400000000004</v>
      </c>
      <c r="F4">
        <v>11.76</v>
      </c>
      <c r="G4">
        <f t="shared" ref="G4:G7" si="0">F4*C4</f>
        <v>47.04</v>
      </c>
      <c r="I4">
        <f>2.22*8</f>
        <v>17.760000000000002</v>
      </c>
    </row>
    <row r="5" spans="1:20" x14ac:dyDescent="0.25">
      <c r="A5" t="s">
        <v>72</v>
      </c>
      <c r="B5">
        <v>0.66</v>
      </c>
      <c r="C5">
        <v>4</v>
      </c>
      <c r="D5">
        <v>10.91</v>
      </c>
      <c r="E5">
        <f>D5*C5*B5</f>
        <v>28.802400000000002</v>
      </c>
      <c r="F5">
        <v>7.7</v>
      </c>
      <c r="G5">
        <f t="shared" si="0"/>
        <v>30.8</v>
      </c>
    </row>
    <row r="6" spans="1:20" x14ac:dyDescent="0.25">
      <c r="A6" t="s">
        <v>73</v>
      </c>
      <c r="B6">
        <v>0.66</v>
      </c>
      <c r="C6">
        <v>6</v>
      </c>
      <c r="D6">
        <v>10.91</v>
      </c>
      <c r="E6">
        <f>D6*C6*B6</f>
        <v>43.203600000000009</v>
      </c>
      <c r="F6">
        <v>7.68</v>
      </c>
      <c r="G6">
        <f t="shared" si="0"/>
        <v>46.08</v>
      </c>
    </row>
    <row r="7" spans="1:20" x14ac:dyDescent="0.25">
      <c r="A7" t="s">
        <v>123</v>
      </c>
      <c r="B7">
        <v>0.1</v>
      </c>
      <c r="C7">
        <v>10</v>
      </c>
      <c r="D7">
        <v>10.91</v>
      </c>
      <c r="E7">
        <f>D7*C7*B7</f>
        <v>10.91</v>
      </c>
      <c r="F7">
        <v>2.56</v>
      </c>
      <c r="G7">
        <f t="shared" si="0"/>
        <v>25.6</v>
      </c>
    </row>
    <row r="8" spans="1:20" x14ac:dyDescent="0.25">
      <c r="E8">
        <f>SUM(E3:E7)</f>
        <v>240.89279999999999</v>
      </c>
      <c r="G8">
        <f>SUM(G3:G7)+I4</f>
        <v>264.84000000000003</v>
      </c>
    </row>
    <row r="10" spans="1:20" x14ac:dyDescent="0.25">
      <c r="A10" t="s">
        <v>75</v>
      </c>
      <c r="B10" t="s">
        <v>76</v>
      </c>
      <c r="C10" t="s">
        <v>77</v>
      </c>
      <c r="D10" t="s">
        <v>78</v>
      </c>
      <c r="E10" t="s">
        <v>139</v>
      </c>
      <c r="F10" t="s">
        <v>68</v>
      </c>
      <c r="G10" t="s">
        <v>81</v>
      </c>
      <c r="H10" t="s">
        <v>79</v>
      </c>
      <c r="I10" t="s">
        <v>80</v>
      </c>
      <c r="J10" t="s">
        <v>69</v>
      </c>
      <c r="K10" t="s">
        <v>101</v>
      </c>
      <c r="L10" t="s">
        <v>99</v>
      </c>
      <c r="R10" t="s">
        <v>130</v>
      </c>
      <c r="T10" t="s">
        <v>135</v>
      </c>
    </row>
    <row r="11" spans="1:20" x14ac:dyDescent="0.25">
      <c r="A11" t="s">
        <v>124</v>
      </c>
      <c r="B11">
        <v>1130</v>
      </c>
      <c r="C11">
        <v>680</v>
      </c>
      <c r="D11">
        <v>10</v>
      </c>
      <c r="E11" t="s">
        <v>140</v>
      </c>
      <c r="F11">
        <v>2</v>
      </c>
      <c r="G11">
        <f t="shared" ref="G11:G21" si="1">B11*C11/1000000</f>
        <v>0.76839999999999997</v>
      </c>
      <c r="H11">
        <v>8.6</v>
      </c>
      <c r="I11">
        <f t="shared" ref="I11" si="2">G11*H11</f>
        <v>6.6082399999999994</v>
      </c>
      <c r="J11">
        <f>I11*F11</f>
        <v>13.216479999999999</v>
      </c>
      <c r="K11">
        <f t="shared" ref="K11:K21" si="3">G11*D11*F11*650/1000</f>
        <v>9.9891999999999985</v>
      </c>
      <c r="M11">
        <f>G11*F11</f>
        <v>1.5367999999999999</v>
      </c>
      <c r="Q11" t="s">
        <v>131</v>
      </c>
      <c r="R11">
        <f>S11*$T$11</f>
        <v>62.596799999999995</v>
      </c>
      <c r="S11">
        <v>10.8</v>
      </c>
      <c r="T11">
        <f>2.8*2.07</f>
        <v>5.7959999999999994</v>
      </c>
    </row>
    <row r="12" spans="1:20" x14ac:dyDescent="0.25">
      <c r="A12" t="s">
        <v>125</v>
      </c>
      <c r="B12">
        <v>1130</v>
      </c>
      <c r="C12">
        <v>655</v>
      </c>
      <c r="D12">
        <v>10</v>
      </c>
      <c r="E12" t="s">
        <v>140</v>
      </c>
      <c r="F12">
        <v>3</v>
      </c>
      <c r="G12">
        <f t="shared" si="1"/>
        <v>0.74014999999999997</v>
      </c>
      <c r="H12">
        <v>11.5</v>
      </c>
      <c r="I12">
        <f t="shared" ref="I12" si="4">G12*H12</f>
        <v>8.5117250000000002</v>
      </c>
      <c r="J12">
        <f t="shared" ref="J12" si="5">I12*F12</f>
        <v>25.535175000000002</v>
      </c>
      <c r="K12">
        <f t="shared" si="3"/>
        <v>14.432924999999999</v>
      </c>
      <c r="M12">
        <f t="shared" ref="M12:M21" si="6">G12*F12</f>
        <v>2.22045</v>
      </c>
      <c r="Q12" t="s">
        <v>132</v>
      </c>
      <c r="R12">
        <f>S12*$T$11</f>
        <v>51.758279999999992</v>
      </c>
      <c r="S12">
        <v>8.93</v>
      </c>
    </row>
    <row r="13" spans="1:20" x14ac:dyDescent="0.25">
      <c r="A13" t="s">
        <v>82</v>
      </c>
      <c r="B13">
        <v>2600</v>
      </c>
      <c r="C13">
        <v>630</v>
      </c>
      <c r="D13">
        <v>27</v>
      </c>
      <c r="E13" t="s">
        <v>141</v>
      </c>
      <c r="F13">
        <v>2</v>
      </c>
      <c r="G13">
        <f t="shared" si="1"/>
        <v>1.6379999999999999</v>
      </c>
      <c r="H13">
        <f>78/G13</f>
        <v>47.61904761904762</v>
      </c>
      <c r="I13">
        <f t="shared" ref="I13:I21" si="7">G13*H13</f>
        <v>78</v>
      </c>
      <c r="J13">
        <f t="shared" ref="J13:J21" si="8">I13*F13</f>
        <v>156</v>
      </c>
      <c r="K13">
        <f t="shared" si="3"/>
        <v>57.493799999999993</v>
      </c>
      <c r="M13">
        <f t="shared" si="6"/>
        <v>3.2759999999999998</v>
      </c>
      <c r="Q13" t="s">
        <v>133</v>
      </c>
      <c r="R13">
        <f>S13*$T$11</f>
        <v>51.35255999999999</v>
      </c>
      <c r="S13">
        <v>8.86</v>
      </c>
    </row>
    <row r="14" spans="1:20" x14ac:dyDescent="0.25">
      <c r="A14" t="s">
        <v>100</v>
      </c>
      <c r="B14">
        <v>2545</v>
      </c>
      <c r="C14">
        <v>680</v>
      </c>
      <c r="D14">
        <v>10</v>
      </c>
      <c r="E14" t="s">
        <v>140</v>
      </c>
      <c r="F14">
        <v>1</v>
      </c>
      <c r="G14">
        <f t="shared" si="1"/>
        <v>1.7305999999999999</v>
      </c>
      <c r="H14">
        <v>8.6</v>
      </c>
      <c r="I14">
        <f t="shared" si="7"/>
        <v>14.883159999999998</v>
      </c>
      <c r="J14">
        <f t="shared" si="8"/>
        <v>14.883159999999998</v>
      </c>
      <c r="K14">
        <f t="shared" si="3"/>
        <v>11.248899999999997</v>
      </c>
      <c r="M14">
        <f t="shared" si="6"/>
        <v>1.7305999999999999</v>
      </c>
      <c r="Q14" t="s">
        <v>134</v>
      </c>
      <c r="R14">
        <f>S14*$T$11</f>
        <v>28.806119999999996</v>
      </c>
      <c r="S14">
        <v>4.97</v>
      </c>
    </row>
    <row r="15" spans="1:20" x14ac:dyDescent="0.25">
      <c r="A15" t="s">
        <v>122</v>
      </c>
      <c r="B15">
        <v>2600</v>
      </c>
      <c r="C15">
        <v>700</v>
      </c>
      <c r="D15">
        <v>19</v>
      </c>
      <c r="E15" t="s">
        <v>143</v>
      </c>
      <c r="F15">
        <v>1</v>
      </c>
      <c r="G15">
        <f t="shared" si="1"/>
        <v>1.82</v>
      </c>
      <c r="H15">
        <v>13.7</v>
      </c>
      <c r="I15">
        <f t="shared" si="7"/>
        <v>24.934000000000001</v>
      </c>
      <c r="J15">
        <f t="shared" si="8"/>
        <v>24.934000000000001</v>
      </c>
      <c r="K15">
        <f t="shared" si="3"/>
        <v>22.477</v>
      </c>
      <c r="M15">
        <f t="shared" si="6"/>
        <v>1.82</v>
      </c>
    </row>
    <row r="16" spans="1:20" x14ac:dyDescent="0.25">
      <c r="A16" t="s">
        <v>83</v>
      </c>
      <c r="G16">
        <f t="shared" si="1"/>
        <v>0</v>
      </c>
      <c r="I16">
        <f t="shared" si="7"/>
        <v>0</v>
      </c>
      <c r="J16">
        <f t="shared" si="8"/>
        <v>0</v>
      </c>
      <c r="K16">
        <f t="shared" si="3"/>
        <v>0</v>
      </c>
      <c r="M16">
        <f t="shared" si="6"/>
        <v>0</v>
      </c>
    </row>
    <row r="17" spans="1:20" x14ac:dyDescent="0.25">
      <c r="A17" t="s">
        <v>84</v>
      </c>
      <c r="B17">
        <v>595</v>
      </c>
      <c r="C17">
        <v>550</v>
      </c>
      <c r="D17">
        <v>10</v>
      </c>
      <c r="E17" t="s">
        <v>140</v>
      </c>
      <c r="F17">
        <v>24</v>
      </c>
      <c r="G17">
        <f t="shared" si="1"/>
        <v>0.32724999999999999</v>
      </c>
      <c r="H17">
        <v>8.6</v>
      </c>
      <c r="I17">
        <f t="shared" si="7"/>
        <v>2.8143499999999997</v>
      </c>
      <c r="J17">
        <f t="shared" si="8"/>
        <v>67.544399999999996</v>
      </c>
      <c r="K17">
        <f t="shared" si="3"/>
        <v>51.050999999999995</v>
      </c>
      <c r="M17">
        <f t="shared" si="6"/>
        <v>7.8539999999999992</v>
      </c>
    </row>
    <row r="18" spans="1:20" x14ac:dyDescent="0.25">
      <c r="A18" t="s">
        <v>85</v>
      </c>
      <c r="B18">
        <v>580</v>
      </c>
      <c r="C18">
        <v>180</v>
      </c>
      <c r="D18">
        <v>19</v>
      </c>
      <c r="E18" t="s">
        <v>143</v>
      </c>
      <c r="F18">
        <v>48</v>
      </c>
      <c r="G18">
        <f t="shared" si="1"/>
        <v>0.10440000000000001</v>
      </c>
      <c r="H18">
        <v>13.7</v>
      </c>
      <c r="I18">
        <f t="shared" si="7"/>
        <v>1.43028</v>
      </c>
      <c r="J18">
        <f t="shared" si="8"/>
        <v>68.653440000000003</v>
      </c>
      <c r="K18">
        <f t="shared" si="3"/>
        <v>61.88832</v>
      </c>
      <c r="M18">
        <f t="shared" si="6"/>
        <v>5.0112000000000005</v>
      </c>
      <c r="Q18" t="s">
        <v>136</v>
      </c>
    </row>
    <row r="19" spans="1:20" x14ac:dyDescent="0.25">
      <c r="A19" t="s">
        <v>86</v>
      </c>
      <c r="B19">
        <v>574</v>
      </c>
      <c r="C19">
        <v>180</v>
      </c>
      <c r="D19">
        <v>19</v>
      </c>
      <c r="E19" t="s">
        <v>143</v>
      </c>
      <c r="F19">
        <v>24</v>
      </c>
      <c r="G19">
        <f t="shared" si="1"/>
        <v>0.10332</v>
      </c>
      <c r="H19">
        <v>13.7</v>
      </c>
      <c r="I19">
        <f t="shared" si="7"/>
        <v>1.415484</v>
      </c>
      <c r="J19">
        <f t="shared" si="8"/>
        <v>33.971615999999997</v>
      </c>
      <c r="K19">
        <f t="shared" si="3"/>
        <v>30.624047999999998</v>
      </c>
      <c r="M19">
        <f t="shared" si="6"/>
        <v>2.4796800000000001</v>
      </c>
      <c r="Q19" t="s">
        <v>131</v>
      </c>
      <c r="R19">
        <v>1</v>
      </c>
      <c r="S19">
        <f>R19*R11</f>
        <v>62.596799999999995</v>
      </c>
    </row>
    <row r="20" spans="1:20" x14ac:dyDescent="0.25">
      <c r="A20" t="s">
        <v>87</v>
      </c>
      <c r="B20">
        <v>635</v>
      </c>
      <c r="C20">
        <v>200</v>
      </c>
      <c r="D20">
        <v>19</v>
      </c>
      <c r="E20" t="s">
        <v>143</v>
      </c>
      <c r="F20">
        <v>24</v>
      </c>
      <c r="G20">
        <f t="shared" si="1"/>
        <v>0.127</v>
      </c>
      <c r="H20">
        <v>13.7</v>
      </c>
      <c r="I20">
        <f t="shared" si="7"/>
        <v>1.7399</v>
      </c>
      <c r="J20">
        <f t="shared" si="8"/>
        <v>41.757599999999996</v>
      </c>
      <c r="K20">
        <f t="shared" si="3"/>
        <v>37.642800000000001</v>
      </c>
      <c r="M20">
        <f t="shared" si="6"/>
        <v>3.048</v>
      </c>
      <c r="Q20" t="s">
        <v>132</v>
      </c>
      <c r="R20">
        <v>1</v>
      </c>
      <c r="S20">
        <f t="shared" ref="S20:S22" si="9">R20*R12</f>
        <v>51.758279999999992</v>
      </c>
    </row>
    <row r="21" spans="1:20" x14ac:dyDescent="0.25">
      <c r="A21" t="s">
        <v>126</v>
      </c>
      <c r="B21">
        <v>1110</v>
      </c>
      <c r="C21">
        <v>80</v>
      </c>
      <c r="D21">
        <v>15</v>
      </c>
      <c r="E21" t="s">
        <v>142</v>
      </c>
      <c r="F21">
        <v>24</v>
      </c>
      <c r="G21">
        <f t="shared" si="1"/>
        <v>8.8800000000000004E-2</v>
      </c>
      <c r="H21">
        <v>10.95</v>
      </c>
      <c r="I21">
        <f t="shared" si="7"/>
        <v>0.97236</v>
      </c>
      <c r="J21">
        <f t="shared" si="8"/>
        <v>23.336639999999999</v>
      </c>
      <c r="K21">
        <f t="shared" si="3"/>
        <v>20.779199999999999</v>
      </c>
      <c r="M21">
        <f t="shared" si="6"/>
        <v>2.1312000000000002</v>
      </c>
      <c r="N21">
        <f>SUM(M20,M18,M19,M15)</f>
        <v>12.358880000000001</v>
      </c>
      <c r="O21">
        <f>SUM(M17,M14,M12,M11)</f>
        <v>13.341849999999997</v>
      </c>
      <c r="Q21" t="s">
        <v>133</v>
      </c>
      <c r="R21">
        <v>2</v>
      </c>
      <c r="S21">
        <f t="shared" si="9"/>
        <v>102.70511999999998</v>
      </c>
    </row>
    <row r="22" spans="1:20" x14ac:dyDescent="0.25">
      <c r="Q22" t="s">
        <v>134</v>
      </c>
      <c r="R22">
        <v>2</v>
      </c>
      <c r="S22">
        <f t="shared" si="9"/>
        <v>57.612239999999993</v>
      </c>
    </row>
    <row r="23" spans="1:20" x14ac:dyDescent="0.25">
      <c r="A23" t="s">
        <v>88</v>
      </c>
      <c r="J23">
        <f>SUM(J11:J21)</f>
        <v>469.83251099999995</v>
      </c>
      <c r="K23">
        <f>SUM(K11:K21)</f>
        <v>317.62719299999998</v>
      </c>
    </row>
    <row r="24" spans="1:20" x14ac:dyDescent="0.25">
      <c r="A24" t="s">
        <v>94</v>
      </c>
      <c r="B24" t="s">
        <v>76</v>
      </c>
      <c r="C24" t="s">
        <v>90</v>
      </c>
      <c r="D24" t="s">
        <v>91</v>
      </c>
      <c r="E24" t="s">
        <v>92</v>
      </c>
      <c r="F24" t="s">
        <v>93</v>
      </c>
      <c r="P24" s="12" t="s">
        <v>137</v>
      </c>
      <c r="Q24" s="12">
        <f>J23-J13</f>
        <v>313.83251099999995</v>
      </c>
      <c r="R24">
        <f>SUM(R19:R22)</f>
        <v>6</v>
      </c>
      <c r="S24">
        <f>SUM(S19:S22)</f>
        <v>274.67243999999994</v>
      </c>
      <c r="T24">
        <f>45*0.51</f>
        <v>22.95</v>
      </c>
    </row>
    <row r="25" spans="1:20" x14ac:dyDescent="0.25">
      <c r="A25" t="s">
        <v>89</v>
      </c>
      <c r="B25">
        <v>600</v>
      </c>
      <c r="C25">
        <v>35</v>
      </c>
      <c r="D25" t="s">
        <v>105</v>
      </c>
      <c r="E25">
        <f>72.5+110.74</f>
        <v>183.24</v>
      </c>
      <c r="F25" t="s">
        <v>102</v>
      </c>
    </row>
    <row r="26" spans="1:20" x14ac:dyDescent="0.25">
      <c r="R26">
        <f>SUM(S24:T24)</f>
        <v>297.62243999999993</v>
      </c>
    </row>
    <row r="27" spans="1:20" x14ac:dyDescent="0.25">
      <c r="A27" t="s">
        <v>95</v>
      </c>
      <c r="B27" t="s">
        <v>96</v>
      </c>
      <c r="C27" t="s">
        <v>91</v>
      </c>
      <c r="D27" t="s">
        <v>92</v>
      </c>
      <c r="E27" t="s">
        <v>97</v>
      </c>
    </row>
    <row r="28" spans="1:20" x14ac:dyDescent="0.25">
      <c r="B28" t="s">
        <v>138</v>
      </c>
      <c r="C28">
        <v>192</v>
      </c>
      <c r="D28">
        <v>10.8</v>
      </c>
      <c r="E28" t="s">
        <v>98</v>
      </c>
    </row>
    <row r="29" spans="1:20" x14ac:dyDescent="0.25">
      <c r="A29" t="s">
        <v>103</v>
      </c>
      <c r="B29" t="s">
        <v>104</v>
      </c>
      <c r="C29">
        <v>1000</v>
      </c>
      <c r="D29">
        <v>13.4</v>
      </c>
      <c r="E29" t="s">
        <v>98</v>
      </c>
    </row>
    <row r="32" spans="1:20" x14ac:dyDescent="0.25">
      <c r="A32" t="s">
        <v>121</v>
      </c>
      <c r="D32">
        <f>SUM(D28:D29)</f>
        <v>24.200000000000003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M5" sqref="M5:M6"/>
    </sheetView>
  </sheetViews>
  <sheetFormatPr baseColWidth="10" defaultRowHeight="15" x14ac:dyDescent="0.25"/>
  <cols>
    <col min="1" max="1" width="21.5703125" customWidth="1"/>
    <col min="2" max="2" width="20.7109375" customWidth="1"/>
    <col min="3" max="3" width="22.28515625" customWidth="1"/>
    <col min="4" max="4" width="18.42578125" customWidth="1"/>
    <col min="5" max="5" width="22.140625" customWidth="1"/>
    <col min="6" max="6" width="18.5703125" customWidth="1"/>
  </cols>
  <sheetData>
    <row r="2" spans="2:6" ht="15.75" thickBot="1" x14ac:dyDescent="0.3"/>
    <row r="3" spans="2:6" x14ac:dyDescent="0.25">
      <c r="B3" s="10" t="s">
        <v>108</v>
      </c>
      <c r="C3" s="3"/>
      <c r="D3" s="3"/>
      <c r="E3" s="3"/>
      <c r="F3" s="4"/>
    </row>
    <row r="4" spans="2:6" x14ac:dyDescent="0.25">
      <c r="B4" s="11" t="s">
        <v>109</v>
      </c>
      <c r="C4" s="6" t="s">
        <v>114</v>
      </c>
      <c r="D4" s="6" t="s">
        <v>116</v>
      </c>
      <c r="E4" s="6" t="s">
        <v>102</v>
      </c>
      <c r="F4" s="7" t="s">
        <v>119</v>
      </c>
    </row>
    <row r="5" spans="2:6" x14ac:dyDescent="0.25">
      <c r="B5" s="11" t="s">
        <v>111</v>
      </c>
      <c r="C5" s="6" t="s">
        <v>115</v>
      </c>
      <c r="D5" s="6" t="s">
        <v>117</v>
      </c>
      <c r="E5" s="6" t="s">
        <v>118</v>
      </c>
      <c r="F5" s="7" t="s">
        <v>120</v>
      </c>
    </row>
    <row r="6" spans="2:6" x14ac:dyDescent="0.25">
      <c r="B6" s="11" t="s">
        <v>110</v>
      </c>
      <c r="C6" s="6">
        <f>Lösung_Kalkulation!G8</f>
        <v>264.84000000000003</v>
      </c>
      <c r="D6" s="6">
        <f>Laufzettel_PreisEinholen!J17</f>
        <v>449.39253399999996</v>
      </c>
      <c r="E6" s="6">
        <f>Lösung_Kalkulation!E25</f>
        <v>183.24</v>
      </c>
      <c r="F6" s="7">
        <f>Lösung_Kalkulation!D32+11.61</f>
        <v>35.81</v>
      </c>
    </row>
    <row r="7" spans="2:6" x14ac:dyDescent="0.25">
      <c r="B7" s="11" t="s">
        <v>112</v>
      </c>
      <c r="C7" s="6">
        <f>18.7+2*6.9+5+4.9</f>
        <v>42.4</v>
      </c>
      <c r="D7" s="6">
        <v>0</v>
      </c>
      <c r="E7" s="6">
        <v>3.5</v>
      </c>
      <c r="F7" s="7">
        <v>4.9000000000000004</v>
      </c>
    </row>
    <row r="8" spans="2:6" x14ac:dyDescent="0.25">
      <c r="B8" s="11"/>
      <c r="C8" s="6"/>
      <c r="D8" s="6"/>
      <c r="E8" s="6"/>
      <c r="F8" s="7"/>
    </row>
    <row r="9" spans="2:6" x14ac:dyDescent="0.25">
      <c r="B9" s="11" t="s">
        <v>113</v>
      </c>
      <c r="C9" s="8">
        <f>C7+C6</f>
        <v>307.24</v>
      </c>
      <c r="D9" s="8">
        <f t="shared" ref="D9:E9" si="0">D7+D6</f>
        <v>449.39253399999996</v>
      </c>
      <c r="E9" s="8">
        <f t="shared" si="0"/>
        <v>186.74</v>
      </c>
      <c r="F9" s="9">
        <f>F7+F6</f>
        <v>40.71</v>
      </c>
    </row>
    <row r="10" spans="2:6" x14ac:dyDescent="0.25">
      <c r="B10" s="5"/>
      <c r="C10" s="6"/>
      <c r="D10" s="6"/>
      <c r="E10" s="6"/>
      <c r="F10" s="7"/>
    </row>
    <row r="11" spans="2:6" ht="15.75" thickBot="1" x14ac:dyDescent="0.3">
      <c r="B11" s="23">
        <f>SUM(C9:F9)</f>
        <v>984.08253400000001</v>
      </c>
      <c r="C11" s="24"/>
      <c r="D11" s="24"/>
      <c r="E11" s="24"/>
      <c r="F11" s="25"/>
    </row>
  </sheetData>
  <mergeCells count="1">
    <mergeCell ref="B11:F1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12" sqref="A12:J12"/>
    </sheetView>
  </sheetViews>
  <sheetFormatPr baseColWidth="10" defaultRowHeight="15" x14ac:dyDescent="0.25"/>
  <cols>
    <col min="1" max="1" width="21.28515625" customWidth="1"/>
    <col min="8" max="8" width="22.140625" customWidth="1"/>
    <col min="9" max="9" width="15.85546875" customWidth="1"/>
    <col min="10" max="10" width="16.140625" customWidth="1"/>
    <col min="13" max="13" width="18.140625" customWidth="1"/>
  </cols>
  <sheetData>
    <row r="1" spans="1:15" x14ac:dyDescent="0.25">
      <c r="A1" s="26" t="s">
        <v>145</v>
      </c>
      <c r="B1" s="27"/>
      <c r="C1" s="27"/>
      <c r="D1" s="27"/>
      <c r="E1" s="27"/>
      <c r="F1" s="27"/>
      <c r="G1" s="27"/>
      <c r="H1" s="27"/>
      <c r="I1" s="27"/>
      <c r="J1" s="28"/>
      <c r="K1" t="s">
        <v>147</v>
      </c>
    </row>
    <row r="2" spans="1:15" x14ac:dyDescent="0.25">
      <c r="A2" s="11" t="s">
        <v>75</v>
      </c>
      <c r="B2" s="15" t="s">
        <v>76</v>
      </c>
      <c r="C2" s="15" t="s">
        <v>77</v>
      </c>
      <c r="D2" s="15" t="s">
        <v>78</v>
      </c>
      <c r="E2" s="15" t="s">
        <v>139</v>
      </c>
      <c r="F2" s="15" t="s">
        <v>68</v>
      </c>
      <c r="G2" s="15" t="s">
        <v>81</v>
      </c>
      <c r="H2" s="15" t="s">
        <v>144</v>
      </c>
      <c r="I2" s="15" t="s">
        <v>80</v>
      </c>
      <c r="J2" s="16" t="s">
        <v>69</v>
      </c>
      <c r="M2" t="s">
        <v>148</v>
      </c>
      <c r="O2" t="s">
        <v>135</v>
      </c>
    </row>
    <row r="3" spans="1:15" x14ac:dyDescent="0.25">
      <c r="A3" s="11" t="s">
        <v>124</v>
      </c>
      <c r="B3" s="6">
        <v>1130</v>
      </c>
      <c r="C3" s="6">
        <v>680</v>
      </c>
      <c r="D3" s="6">
        <v>10</v>
      </c>
      <c r="E3" s="6" t="s">
        <v>143</v>
      </c>
      <c r="F3" s="6">
        <v>2</v>
      </c>
      <c r="G3" s="6">
        <f t="shared" ref="G3:G12" si="0">B3*C3/1000000</f>
        <v>0.76839999999999997</v>
      </c>
      <c r="H3" s="6">
        <v>9.99</v>
      </c>
      <c r="I3" s="6">
        <f t="shared" ref="I3:I4" si="1">G3*H3</f>
        <v>7.6763159999999999</v>
      </c>
      <c r="J3" s="7">
        <f>I3*F3</f>
        <v>15.352632</v>
      </c>
      <c r="L3" t="s">
        <v>131</v>
      </c>
      <c r="M3">
        <f>N3*$T$11</f>
        <v>0</v>
      </c>
      <c r="N3">
        <v>10.8</v>
      </c>
      <c r="O3">
        <f>2.8*2.07</f>
        <v>5.7959999999999994</v>
      </c>
    </row>
    <row r="4" spans="1:15" x14ac:dyDescent="0.25">
      <c r="A4" s="11" t="s">
        <v>125</v>
      </c>
      <c r="B4" s="8">
        <v>1130</v>
      </c>
      <c r="C4" s="8">
        <v>655</v>
      </c>
      <c r="D4" s="8">
        <v>10</v>
      </c>
      <c r="E4" s="8" t="s">
        <v>140</v>
      </c>
      <c r="F4" s="8">
        <v>3</v>
      </c>
      <c r="G4" s="8">
        <f t="shared" si="0"/>
        <v>0.74014999999999997</v>
      </c>
      <c r="H4" s="8">
        <v>8.6</v>
      </c>
      <c r="I4" s="8">
        <f t="shared" si="1"/>
        <v>6.3652899999999999</v>
      </c>
      <c r="J4" s="9">
        <f t="shared" ref="J4" si="2">I4*F4</f>
        <v>19.095869999999998</v>
      </c>
      <c r="L4" t="s">
        <v>132</v>
      </c>
      <c r="M4">
        <f>N4*$T$11</f>
        <v>0</v>
      </c>
      <c r="N4">
        <v>8.93</v>
      </c>
    </row>
    <row r="5" spans="1:15" x14ac:dyDescent="0.25">
      <c r="A5" s="11" t="s">
        <v>100</v>
      </c>
      <c r="B5" s="6">
        <v>660</v>
      </c>
      <c r="C5" s="6">
        <v>598</v>
      </c>
      <c r="D5" s="6">
        <v>10</v>
      </c>
      <c r="E5" s="6" t="s">
        <v>140</v>
      </c>
      <c r="F5" s="6">
        <v>4</v>
      </c>
      <c r="G5" s="6">
        <f t="shared" si="0"/>
        <v>0.39467999999999998</v>
      </c>
      <c r="H5" s="6">
        <v>8.6</v>
      </c>
      <c r="I5" s="6">
        <f t="shared" ref="I5:I12" si="3">G5*H5</f>
        <v>3.3942479999999997</v>
      </c>
      <c r="J5" s="7">
        <f t="shared" ref="J5:J12" si="4">I5*F5</f>
        <v>13.576991999999999</v>
      </c>
      <c r="L5" t="s">
        <v>133</v>
      </c>
      <c r="M5">
        <f>N5*$T$11</f>
        <v>0</v>
      </c>
      <c r="N5">
        <v>8.86</v>
      </c>
    </row>
    <row r="6" spans="1:15" x14ac:dyDescent="0.25">
      <c r="A6" s="11" t="s">
        <v>122</v>
      </c>
      <c r="B6" s="6">
        <v>2600</v>
      </c>
      <c r="C6" s="6">
        <v>700</v>
      </c>
      <c r="D6" s="6">
        <v>19</v>
      </c>
      <c r="E6" s="6" t="s">
        <v>143</v>
      </c>
      <c r="F6" s="6">
        <v>1</v>
      </c>
      <c r="G6" s="6">
        <f t="shared" si="0"/>
        <v>1.82</v>
      </c>
      <c r="H6" s="6">
        <v>12.5</v>
      </c>
      <c r="I6" s="6">
        <f t="shared" si="3"/>
        <v>22.75</v>
      </c>
      <c r="J6" s="7">
        <f t="shared" si="4"/>
        <v>22.75</v>
      </c>
      <c r="L6" t="s">
        <v>134</v>
      </c>
      <c r="M6">
        <f>N6*$T$11</f>
        <v>0</v>
      </c>
      <c r="N6">
        <v>4.97</v>
      </c>
    </row>
    <row r="7" spans="1:15" x14ac:dyDescent="0.25">
      <c r="A7" s="11" t="s">
        <v>83</v>
      </c>
      <c r="B7" s="6"/>
      <c r="C7" s="6"/>
      <c r="D7" s="6"/>
      <c r="E7" s="6"/>
      <c r="F7" s="6"/>
      <c r="G7" s="6">
        <f t="shared" si="0"/>
        <v>0</v>
      </c>
      <c r="H7" s="6"/>
      <c r="I7" s="6">
        <f t="shared" si="3"/>
        <v>0</v>
      </c>
      <c r="J7" s="7">
        <f t="shared" si="4"/>
        <v>0</v>
      </c>
    </row>
    <row r="8" spans="1:15" x14ac:dyDescent="0.25">
      <c r="A8" s="11" t="s">
        <v>84</v>
      </c>
      <c r="B8" s="6">
        <v>595</v>
      </c>
      <c r="C8" s="6">
        <v>550</v>
      </c>
      <c r="D8" s="6">
        <v>10</v>
      </c>
      <c r="E8" s="6" t="s">
        <v>140</v>
      </c>
      <c r="F8" s="6">
        <v>24</v>
      </c>
      <c r="G8" s="6">
        <f t="shared" si="0"/>
        <v>0.32724999999999999</v>
      </c>
      <c r="H8" s="6">
        <v>8.6</v>
      </c>
      <c r="I8" s="6">
        <f t="shared" si="3"/>
        <v>2.8143499999999997</v>
      </c>
      <c r="J8" s="7">
        <f t="shared" si="4"/>
        <v>67.544399999999996</v>
      </c>
    </row>
    <row r="9" spans="1:15" x14ac:dyDescent="0.25">
      <c r="A9" s="11" t="s">
        <v>85</v>
      </c>
      <c r="B9" s="8">
        <v>580</v>
      </c>
      <c r="C9" s="8">
        <v>180</v>
      </c>
      <c r="D9" s="8">
        <v>19</v>
      </c>
      <c r="E9" s="8" t="s">
        <v>143</v>
      </c>
      <c r="F9" s="8">
        <v>48</v>
      </c>
      <c r="G9" s="8">
        <f t="shared" si="0"/>
        <v>0.10440000000000001</v>
      </c>
      <c r="H9" s="8">
        <v>12.5</v>
      </c>
      <c r="I9" s="8">
        <f t="shared" si="3"/>
        <v>1.3050000000000002</v>
      </c>
      <c r="J9" s="9">
        <f t="shared" si="4"/>
        <v>62.640000000000008</v>
      </c>
    </row>
    <row r="10" spans="1:15" x14ac:dyDescent="0.25">
      <c r="A10" s="11" t="s">
        <v>86</v>
      </c>
      <c r="B10" s="8">
        <v>574</v>
      </c>
      <c r="C10" s="8">
        <v>180</v>
      </c>
      <c r="D10" s="8">
        <v>19</v>
      </c>
      <c r="E10" s="8" t="s">
        <v>143</v>
      </c>
      <c r="F10" s="8">
        <v>24</v>
      </c>
      <c r="G10" s="8">
        <f t="shared" si="0"/>
        <v>0.10332</v>
      </c>
      <c r="H10" s="8">
        <v>12.5</v>
      </c>
      <c r="I10" s="8">
        <f t="shared" si="3"/>
        <v>1.2914999999999999</v>
      </c>
      <c r="J10" s="9">
        <f t="shared" si="4"/>
        <v>30.995999999999995</v>
      </c>
      <c r="L10" t="s">
        <v>136</v>
      </c>
    </row>
    <row r="11" spans="1:15" x14ac:dyDescent="0.25">
      <c r="A11" s="11" t="s">
        <v>87</v>
      </c>
      <c r="B11" s="8">
        <v>635</v>
      </c>
      <c r="C11" s="8">
        <v>200</v>
      </c>
      <c r="D11" s="8">
        <v>19</v>
      </c>
      <c r="E11" s="8" t="s">
        <v>143</v>
      </c>
      <c r="F11" s="8">
        <v>24</v>
      </c>
      <c r="G11" s="8">
        <f t="shared" si="0"/>
        <v>0.127</v>
      </c>
      <c r="H11" s="8">
        <v>12.5</v>
      </c>
      <c r="I11" s="8">
        <f t="shared" si="3"/>
        <v>1.5874999999999999</v>
      </c>
      <c r="J11" s="9">
        <f t="shared" si="4"/>
        <v>38.099999999999994</v>
      </c>
      <c r="L11" t="s">
        <v>131</v>
      </c>
      <c r="M11">
        <v>1</v>
      </c>
      <c r="N11">
        <f>N3*$O$3*M11</f>
        <v>62.596799999999995</v>
      </c>
    </row>
    <row r="12" spans="1:15" x14ac:dyDescent="0.25">
      <c r="A12" s="11" t="s">
        <v>126</v>
      </c>
      <c r="B12" s="6">
        <v>1110</v>
      </c>
      <c r="C12" s="6">
        <v>80</v>
      </c>
      <c r="D12" s="6">
        <v>15</v>
      </c>
      <c r="E12" s="6" t="s">
        <v>142</v>
      </c>
      <c r="F12" s="6">
        <v>24</v>
      </c>
      <c r="G12" s="6">
        <f t="shared" si="0"/>
        <v>8.8800000000000004E-2</v>
      </c>
      <c r="H12" s="6">
        <v>10.95</v>
      </c>
      <c r="I12" s="6">
        <f t="shared" si="3"/>
        <v>0.97236</v>
      </c>
      <c r="J12" s="7">
        <f t="shared" si="4"/>
        <v>23.336639999999999</v>
      </c>
      <c r="L12" t="s">
        <v>132</v>
      </c>
      <c r="M12">
        <v>1</v>
      </c>
      <c r="N12">
        <f t="shared" ref="N12:N14" si="5">N4*$O$3*M12</f>
        <v>51.758279999999992</v>
      </c>
    </row>
    <row r="13" spans="1:15" x14ac:dyDescent="0.25">
      <c r="A13" s="5"/>
      <c r="B13" s="6"/>
      <c r="C13" s="6"/>
      <c r="D13" s="6"/>
      <c r="E13" s="6"/>
      <c r="F13" s="6"/>
      <c r="G13" s="6"/>
      <c r="H13" s="6"/>
      <c r="I13" s="17" t="s">
        <v>146</v>
      </c>
      <c r="J13" s="18">
        <f>SUM(J3:J12)</f>
        <v>293.39253399999996</v>
      </c>
      <c r="L13" t="s">
        <v>133</v>
      </c>
      <c r="M13">
        <v>2</v>
      </c>
      <c r="N13">
        <f t="shared" si="5"/>
        <v>102.70511999999998</v>
      </c>
    </row>
    <row r="14" spans="1:15" x14ac:dyDescent="0.25">
      <c r="A14" s="5"/>
      <c r="B14" s="6"/>
      <c r="C14" s="6"/>
      <c r="D14" s="6"/>
      <c r="E14" s="6"/>
      <c r="F14" s="6"/>
      <c r="G14" s="6"/>
      <c r="H14" s="6"/>
      <c r="I14" s="6"/>
      <c r="J14" s="7"/>
      <c r="L14" t="s">
        <v>134</v>
      </c>
      <c r="M14">
        <v>2</v>
      </c>
      <c r="N14">
        <f t="shared" si="5"/>
        <v>57.612239999999993</v>
      </c>
    </row>
    <row r="15" spans="1:15" x14ac:dyDescent="0.25">
      <c r="A15" s="11" t="s">
        <v>82</v>
      </c>
      <c r="B15" s="6">
        <v>2600</v>
      </c>
      <c r="C15" s="6">
        <v>630</v>
      </c>
      <c r="D15" s="6">
        <v>27</v>
      </c>
      <c r="E15" s="6" t="s">
        <v>141</v>
      </c>
      <c r="F15" s="6">
        <v>2</v>
      </c>
      <c r="G15" s="6">
        <f>B15*C15/1000000</f>
        <v>1.6379999999999999</v>
      </c>
      <c r="H15" s="6">
        <f>78/G15</f>
        <v>47.61904761904762</v>
      </c>
      <c r="I15" s="6">
        <f>G15*H15</f>
        <v>78</v>
      </c>
      <c r="J15" s="7">
        <f>I15*F15</f>
        <v>156</v>
      </c>
    </row>
    <row r="16" spans="1:15" x14ac:dyDescent="0.25">
      <c r="A16" s="5"/>
      <c r="B16" s="6"/>
      <c r="C16" s="6"/>
      <c r="D16" s="6"/>
      <c r="E16" s="6"/>
      <c r="F16" s="6"/>
      <c r="G16" s="6"/>
      <c r="H16" s="6"/>
      <c r="I16" s="6"/>
      <c r="J16" s="7"/>
      <c r="M16" t="s">
        <v>146</v>
      </c>
      <c r="N16" s="13">
        <f>SUM(N11:N14)</f>
        <v>274.67243999999994</v>
      </c>
    </row>
    <row r="17" spans="1:14" ht="15.75" thickBot="1" x14ac:dyDescent="0.3">
      <c r="A17" s="19"/>
      <c r="B17" s="20"/>
      <c r="C17" s="20"/>
      <c r="D17" s="20"/>
      <c r="E17" s="20"/>
      <c r="F17" s="20"/>
      <c r="G17" s="20"/>
      <c r="H17" s="20"/>
      <c r="I17" s="20" t="s">
        <v>121</v>
      </c>
      <c r="J17" s="21">
        <f>J15+J13</f>
        <v>449.39253399999996</v>
      </c>
      <c r="M17" t="s">
        <v>149</v>
      </c>
      <c r="N17">
        <f>J12</f>
        <v>23.336639999999999</v>
      </c>
    </row>
    <row r="18" spans="1:14" x14ac:dyDescent="0.25">
      <c r="M18" t="s">
        <v>150</v>
      </c>
      <c r="N18">
        <f>J15</f>
        <v>156</v>
      </c>
    </row>
    <row r="20" spans="1:14" x14ac:dyDescent="0.25">
      <c r="M20" t="s">
        <v>121</v>
      </c>
      <c r="N20" s="14">
        <f>SUM(N16:N18)</f>
        <v>454.00907999999993</v>
      </c>
    </row>
  </sheetData>
  <mergeCells count="1">
    <mergeCell ref="A1:J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workbookViewId="0">
      <selection activeCell="B2" sqref="B2:J2"/>
    </sheetView>
  </sheetViews>
  <sheetFormatPr baseColWidth="10" defaultRowHeight="15" x14ac:dyDescent="0.25"/>
  <cols>
    <col min="1" max="1" width="19.42578125" customWidth="1"/>
    <col min="2" max="2" width="15.42578125" customWidth="1"/>
    <col min="3" max="3" width="12.28515625" customWidth="1"/>
    <col min="4" max="4" width="14.28515625" customWidth="1"/>
    <col min="5" max="5" width="15.28515625" customWidth="1"/>
    <col min="6" max="6" width="15.140625" customWidth="1"/>
    <col min="7" max="7" width="17" customWidth="1"/>
    <col min="8" max="8" width="16.7109375" customWidth="1"/>
    <col min="9" max="10" width="15.140625" customWidth="1"/>
  </cols>
  <sheetData>
    <row r="1" spans="1:10" x14ac:dyDescent="0.25">
      <c r="A1" t="s">
        <v>151</v>
      </c>
    </row>
    <row r="2" spans="1:10" x14ac:dyDescent="0.25">
      <c r="B2" s="15" t="s">
        <v>76</v>
      </c>
      <c r="C2" s="15" t="s">
        <v>77</v>
      </c>
      <c r="D2" s="15" t="s">
        <v>78</v>
      </c>
      <c r="E2" s="15" t="s">
        <v>139</v>
      </c>
      <c r="F2" s="15" t="s">
        <v>68</v>
      </c>
      <c r="G2" s="15" t="s">
        <v>81</v>
      </c>
      <c r="H2" s="15" t="s">
        <v>152</v>
      </c>
      <c r="I2" s="15" t="s">
        <v>80</v>
      </c>
      <c r="J2" s="16" t="s">
        <v>69</v>
      </c>
    </row>
    <row r="3" spans="1:10" x14ac:dyDescent="0.25">
      <c r="A3" s="11" t="s">
        <v>125</v>
      </c>
      <c r="B3" s="8">
        <v>1130</v>
      </c>
      <c r="C3" s="8">
        <v>655</v>
      </c>
      <c r="D3" s="8">
        <v>10</v>
      </c>
      <c r="E3" s="8" t="s">
        <v>140</v>
      </c>
      <c r="F3" s="8">
        <v>3</v>
      </c>
      <c r="G3" s="8">
        <f t="shared" ref="G3:G5" si="0">B3*C3/1000000</f>
        <v>0.74014999999999997</v>
      </c>
      <c r="H3" s="8">
        <v>8.6</v>
      </c>
      <c r="I3" s="8">
        <f t="shared" ref="I3:I5" si="1">G3*H3</f>
        <v>6.3652899999999999</v>
      </c>
      <c r="J3" s="9">
        <f t="shared" ref="J3:J5" si="2">I3*F3</f>
        <v>19.095869999999998</v>
      </c>
    </row>
    <row r="4" spans="1:10" x14ac:dyDescent="0.25">
      <c r="A4" s="11" t="s">
        <v>100</v>
      </c>
      <c r="B4" s="6">
        <v>660</v>
      </c>
      <c r="C4" s="6">
        <v>598</v>
      </c>
      <c r="D4" s="6">
        <v>10</v>
      </c>
      <c r="E4" s="6" t="s">
        <v>140</v>
      </c>
      <c r="F4" s="6">
        <v>4</v>
      </c>
      <c r="G4" s="6">
        <f t="shared" si="0"/>
        <v>0.39467999999999998</v>
      </c>
      <c r="H4" s="6">
        <v>8.6</v>
      </c>
      <c r="I4" s="6">
        <f t="shared" si="1"/>
        <v>3.3942479999999997</v>
      </c>
      <c r="J4" s="7">
        <f t="shared" si="2"/>
        <v>13.576991999999999</v>
      </c>
    </row>
    <row r="5" spans="1:10" x14ac:dyDescent="0.25">
      <c r="A5" s="11" t="s">
        <v>84</v>
      </c>
      <c r="B5" s="6">
        <v>595</v>
      </c>
      <c r="C5" s="6">
        <v>550</v>
      </c>
      <c r="D5" s="6">
        <v>10</v>
      </c>
      <c r="E5" s="6" t="s">
        <v>140</v>
      </c>
      <c r="F5" s="6">
        <v>24</v>
      </c>
      <c r="G5" s="6">
        <f t="shared" si="0"/>
        <v>0.32724999999999999</v>
      </c>
      <c r="H5" s="6">
        <v>8.6</v>
      </c>
      <c r="I5" s="6">
        <f t="shared" si="1"/>
        <v>2.8143499999999997</v>
      </c>
      <c r="J5" s="7">
        <f t="shared" si="2"/>
        <v>67.544399999999996</v>
      </c>
    </row>
    <row r="7" spans="1:10" x14ac:dyDescent="0.25">
      <c r="J7" s="22">
        <f>SUM(J3:J5)</f>
        <v>100.21726199999999</v>
      </c>
    </row>
  </sheetData>
  <pageMargins left="0.7" right="0.7" top="0.78740157499999996" bottom="0.78740157499999996" header="0.3" footer="0.3"/>
  <pageSetup scale="78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K10" sqref="K10"/>
    </sheetView>
  </sheetViews>
  <sheetFormatPr baseColWidth="10" defaultRowHeight="15" x14ac:dyDescent="0.25"/>
  <cols>
    <col min="1" max="1" width="21.28515625" customWidth="1"/>
    <col min="2" max="2" width="14.85546875" customWidth="1"/>
    <col min="3" max="3" width="17.140625" customWidth="1"/>
    <col min="4" max="4" width="16.5703125" customWidth="1"/>
    <col min="5" max="5" width="16.28515625" customWidth="1"/>
    <col min="6" max="6" width="21.28515625" customWidth="1"/>
    <col min="7" max="7" width="19" customWidth="1"/>
    <col min="8" max="8" width="21.5703125" customWidth="1"/>
    <col min="9" max="9" width="19" customWidth="1"/>
    <col min="10" max="10" width="28.5703125" customWidth="1"/>
  </cols>
  <sheetData>
    <row r="1" spans="1:10" x14ac:dyDescent="0.25">
      <c r="A1" t="s">
        <v>153</v>
      </c>
      <c r="B1" t="s">
        <v>154</v>
      </c>
    </row>
    <row r="2" spans="1:10" x14ac:dyDescent="0.25">
      <c r="B2" s="15" t="s">
        <v>76</v>
      </c>
      <c r="C2" s="15" t="s">
        <v>77</v>
      </c>
      <c r="D2" s="15" t="s">
        <v>78</v>
      </c>
      <c r="E2" s="15" t="s">
        <v>139</v>
      </c>
      <c r="F2" s="15" t="s">
        <v>68</v>
      </c>
      <c r="G2" s="15" t="s">
        <v>81</v>
      </c>
      <c r="H2" s="15" t="s">
        <v>155</v>
      </c>
      <c r="I2" s="15" t="s">
        <v>80</v>
      </c>
      <c r="J2" s="16" t="s">
        <v>69</v>
      </c>
    </row>
    <row r="3" spans="1:10" x14ac:dyDescent="0.25">
      <c r="A3" s="11" t="s">
        <v>124</v>
      </c>
      <c r="B3" s="6">
        <v>1130</v>
      </c>
      <c r="C3" s="6">
        <v>680</v>
      </c>
      <c r="D3" s="6">
        <v>10</v>
      </c>
      <c r="E3" s="6" t="s">
        <v>143</v>
      </c>
      <c r="F3" s="6">
        <v>2</v>
      </c>
      <c r="G3" s="6">
        <f t="shared" ref="G3:G8" si="0">B3*C3/1000000</f>
        <v>0.76839999999999997</v>
      </c>
      <c r="H3" s="6">
        <v>9.99</v>
      </c>
      <c r="I3" s="6">
        <f t="shared" ref="I3:I8" si="1">G3*H3</f>
        <v>7.6763159999999999</v>
      </c>
      <c r="J3" s="7">
        <f>I3*F3</f>
        <v>15.352632</v>
      </c>
    </row>
    <row r="4" spans="1:10" x14ac:dyDescent="0.25">
      <c r="A4" s="11" t="s">
        <v>122</v>
      </c>
      <c r="B4" s="6">
        <v>2600</v>
      </c>
      <c r="C4" s="6">
        <v>700</v>
      </c>
      <c r="D4" s="6">
        <v>19</v>
      </c>
      <c r="E4" s="6" t="s">
        <v>143</v>
      </c>
      <c r="F4" s="6">
        <v>1</v>
      </c>
      <c r="G4" s="6">
        <f t="shared" si="0"/>
        <v>1.82</v>
      </c>
      <c r="H4" s="6">
        <v>12.5</v>
      </c>
      <c r="I4" s="6">
        <f t="shared" si="1"/>
        <v>22.75</v>
      </c>
      <c r="J4" s="7">
        <f t="shared" ref="J4:J8" si="2">I4*F4</f>
        <v>22.75</v>
      </c>
    </row>
    <row r="5" spans="1:10" x14ac:dyDescent="0.25">
      <c r="A5" s="11" t="s">
        <v>85</v>
      </c>
      <c r="B5" s="8">
        <v>580</v>
      </c>
      <c r="C5" s="8">
        <v>180</v>
      </c>
      <c r="D5" s="8">
        <v>19</v>
      </c>
      <c r="E5" s="8" t="s">
        <v>143</v>
      </c>
      <c r="F5" s="8">
        <v>48</v>
      </c>
      <c r="G5" s="8">
        <f t="shared" si="0"/>
        <v>0.10440000000000001</v>
      </c>
      <c r="H5" s="8">
        <v>12.5</v>
      </c>
      <c r="I5" s="8">
        <f t="shared" si="1"/>
        <v>1.3050000000000002</v>
      </c>
      <c r="J5" s="9">
        <f t="shared" si="2"/>
        <v>62.640000000000008</v>
      </c>
    </row>
    <row r="6" spans="1:10" x14ac:dyDescent="0.25">
      <c r="A6" s="11" t="s">
        <v>86</v>
      </c>
      <c r="B6" s="8">
        <v>574</v>
      </c>
      <c r="C6" s="8">
        <v>180</v>
      </c>
      <c r="D6" s="8">
        <v>19</v>
      </c>
      <c r="E6" s="8" t="s">
        <v>143</v>
      </c>
      <c r="F6" s="8">
        <v>24</v>
      </c>
      <c r="G6" s="8">
        <f t="shared" si="0"/>
        <v>0.10332</v>
      </c>
      <c r="H6" s="8">
        <v>12.5</v>
      </c>
      <c r="I6" s="8">
        <f t="shared" si="1"/>
        <v>1.2914999999999999</v>
      </c>
      <c r="J6" s="9">
        <f t="shared" si="2"/>
        <v>30.995999999999995</v>
      </c>
    </row>
    <row r="7" spans="1:10" x14ac:dyDescent="0.25">
      <c r="A7" s="11" t="s">
        <v>87</v>
      </c>
      <c r="B7" s="8">
        <v>635</v>
      </c>
      <c r="C7" s="8">
        <v>200</v>
      </c>
      <c r="D7" s="8">
        <v>19</v>
      </c>
      <c r="E7" s="8" t="s">
        <v>143</v>
      </c>
      <c r="F7" s="8">
        <v>24</v>
      </c>
      <c r="G7" s="8">
        <f t="shared" si="0"/>
        <v>0.127</v>
      </c>
      <c r="H7" s="8">
        <v>12.5</v>
      </c>
      <c r="I7" s="8">
        <f t="shared" si="1"/>
        <v>1.5874999999999999</v>
      </c>
      <c r="J7" s="9">
        <f t="shared" si="2"/>
        <v>38.099999999999994</v>
      </c>
    </row>
    <row r="8" spans="1:10" x14ac:dyDescent="0.25">
      <c r="A8" s="11" t="s">
        <v>126</v>
      </c>
      <c r="B8" s="6">
        <v>1110</v>
      </c>
      <c r="C8" s="6">
        <v>80</v>
      </c>
      <c r="D8" s="6">
        <v>15</v>
      </c>
      <c r="E8" s="6" t="s">
        <v>142</v>
      </c>
      <c r="F8" s="6">
        <v>24</v>
      </c>
      <c r="G8" s="6">
        <f t="shared" si="0"/>
        <v>8.8800000000000004E-2</v>
      </c>
      <c r="H8" s="6">
        <v>10.99</v>
      </c>
      <c r="I8" s="6">
        <f t="shared" si="1"/>
        <v>0.97591200000000011</v>
      </c>
      <c r="J8" s="7">
        <f t="shared" si="2"/>
        <v>23.421888000000003</v>
      </c>
    </row>
    <row r="10" spans="1:10" x14ac:dyDescent="0.25">
      <c r="J10" s="8">
        <f>SUM(J3:J8)</f>
        <v>193.26051999999999</v>
      </c>
    </row>
    <row r="11" spans="1:10" x14ac:dyDescent="0.25">
      <c r="F11">
        <f>SUM(F3:F8)</f>
        <v>123</v>
      </c>
    </row>
  </sheetData>
  <pageMargins left="0.7" right="0.7" top="0.78740157499999996" bottom="0.7874015749999999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Anforderungen</vt:lpstr>
      <vt:lpstr>Lösung_Kalkulation</vt:lpstr>
      <vt:lpstr>Kostenaufstellung</vt:lpstr>
      <vt:lpstr>Laufzettel_PreisEinholen</vt:lpstr>
      <vt:lpstr>BauhausZuschnitt</vt:lpstr>
      <vt:lpstr>ObiZuschnitt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cp:lastPrinted>2016-05-30T15:30:02Z</cp:lastPrinted>
  <dcterms:created xsi:type="dcterms:W3CDTF">2016-04-22T12:10:08Z</dcterms:created>
  <dcterms:modified xsi:type="dcterms:W3CDTF">2016-06-20T18:54:24Z</dcterms:modified>
</cp:coreProperties>
</file>