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 Graham\Google Drive\SimpleSumo\BOM Calcs &amp; Spec Sheets\"/>
    </mc:Choice>
  </mc:AlternateContent>
  <bookViews>
    <workbookView xWindow="480" yWindow="480" windowWidth="20736" windowHeight="11760" tabRatio="796" firstSheet="2" activeTab="2" xr2:uid="{00000000-000D-0000-FFFF-FFFF00000000}"/>
  </bookViews>
  <sheets>
    <sheet name="BillOfMaterials (2)" sheetId="8" state="hidden" r:id="rId1"/>
    <sheet name="COST_PER_PART (2)" sheetId="9" state="hidden" r:id="rId2"/>
    <sheet name="SimpleSumoBillOfMaterials" sheetId="4" r:id="rId3"/>
  </sheets>
  <definedNames>
    <definedName name="_xlnm._FilterDatabase" localSheetId="2" hidden="1">SimpleSumoBillOfMaterials!$A$8:$I$83</definedName>
  </definedNames>
  <calcPr calcId="171027"/>
  <fileRecoveryPr autoRecover="0"/>
</workbook>
</file>

<file path=xl/calcChain.xml><?xml version="1.0" encoding="utf-8"?>
<calcChain xmlns="http://schemas.openxmlformats.org/spreadsheetml/2006/main">
  <c r="K73" i="9" l="1"/>
  <c r="N62" i="9"/>
  <c r="N63" i="9" s="1"/>
  <c r="O58" i="9"/>
  <c r="M58" i="9"/>
  <c r="N58" i="9" s="1"/>
  <c r="O54" i="9"/>
  <c r="N54" i="9"/>
  <c r="N49" i="9"/>
  <c r="N70" i="9" s="1"/>
  <c r="M39" i="9"/>
  <c r="M36" i="9"/>
  <c r="O35" i="9"/>
  <c r="O34" i="9"/>
  <c r="O31" i="9"/>
  <c r="D23" i="9"/>
  <c r="O20" i="9"/>
  <c r="M19" i="9"/>
  <c r="D16" i="9"/>
  <c r="N20" i="9" s="1"/>
  <c r="D15" i="9"/>
  <c r="N18" i="9" s="1"/>
  <c r="P18" i="9" s="1"/>
  <c r="F14" i="9"/>
  <c r="D14" i="9"/>
  <c r="M12" i="9"/>
  <c r="D11" i="9"/>
  <c r="O38" i="9" s="1"/>
  <c r="O10" i="9"/>
  <c r="O9" i="9"/>
  <c r="D9" i="9"/>
  <c r="M5" i="9"/>
  <c r="AT98" i="8"/>
  <c r="AU98" i="8" s="1"/>
  <c r="AS98" i="8"/>
  <c r="AN98" i="8"/>
  <c r="AO98" i="8" s="1"/>
  <c r="AM98" i="8"/>
  <c r="AH98" i="8"/>
  <c r="AI98" i="8" s="1"/>
  <c r="AG98" i="8"/>
  <c r="AB98" i="8"/>
  <c r="AC98" i="8" s="1"/>
  <c r="AA98" i="8"/>
  <c r="V98" i="8"/>
  <c r="W98" i="8" s="1"/>
  <c r="U98" i="8"/>
  <c r="AT97" i="8"/>
  <c r="AU97" i="8" s="1"/>
  <c r="AS97" i="8"/>
  <c r="AN97" i="8"/>
  <c r="AO97" i="8" s="1"/>
  <c r="AM97" i="8"/>
  <c r="AH97" i="8"/>
  <c r="AI97" i="8" s="1"/>
  <c r="AG97" i="8"/>
  <c r="AB97" i="8"/>
  <c r="AC97" i="8" s="1"/>
  <c r="AA97" i="8"/>
  <c r="V97" i="8"/>
  <c r="W97" i="8" s="1"/>
  <c r="U97" i="8"/>
  <c r="AT96" i="8"/>
  <c r="AU96" i="8" s="1"/>
  <c r="AS96" i="8"/>
  <c r="AN96" i="8"/>
  <c r="AO96" i="8" s="1"/>
  <c r="AM96" i="8"/>
  <c r="AH96" i="8"/>
  <c r="AI96" i="8" s="1"/>
  <c r="AG96" i="8"/>
  <c r="AB96" i="8"/>
  <c r="AC96" i="8" s="1"/>
  <c r="AA96" i="8"/>
  <c r="V96" i="8"/>
  <c r="W96" i="8" s="1"/>
  <c r="U96" i="8"/>
  <c r="AT95" i="8"/>
  <c r="AS95" i="8"/>
  <c r="AN95" i="8"/>
  <c r="AM95" i="8"/>
  <c r="AH95" i="8"/>
  <c r="AG95" i="8"/>
  <c r="AB95" i="8"/>
  <c r="AA95" i="8"/>
  <c r="V95" i="8"/>
  <c r="U95" i="8"/>
  <c r="P95" i="8"/>
  <c r="O95" i="8"/>
  <c r="AT94" i="8"/>
  <c r="AS94" i="8"/>
  <c r="AN94" i="8"/>
  <c r="AM94" i="8"/>
  <c r="AH94" i="8"/>
  <c r="AG94" i="8"/>
  <c r="AB94" i="8"/>
  <c r="AA94" i="8"/>
  <c r="V94" i="8"/>
  <c r="U94" i="8"/>
  <c r="P94" i="8"/>
  <c r="O94" i="8"/>
  <c r="AT93" i="8"/>
  <c r="AS93" i="8"/>
  <c r="AN93" i="8"/>
  <c r="AM93" i="8"/>
  <c r="AH93" i="8"/>
  <c r="AG93" i="8"/>
  <c r="AB93" i="8"/>
  <c r="AA93" i="8"/>
  <c r="V93" i="8"/>
  <c r="U93" i="8"/>
  <c r="P93" i="8"/>
  <c r="O93" i="8"/>
  <c r="AT92" i="8"/>
  <c r="AS92" i="8"/>
  <c r="AN92" i="8"/>
  <c r="AM92" i="8"/>
  <c r="AH92" i="8"/>
  <c r="AG92" i="8"/>
  <c r="AB92" i="8"/>
  <c r="AA92" i="8"/>
  <c r="V92" i="8"/>
  <c r="U92" i="8"/>
  <c r="P92" i="8"/>
  <c r="O92" i="8"/>
  <c r="AT91" i="8"/>
  <c r="AU91" i="8" s="1"/>
  <c r="AS91" i="8"/>
  <c r="AN91" i="8"/>
  <c r="AO91" i="8" s="1"/>
  <c r="AM91" i="8"/>
  <c r="AH91" i="8"/>
  <c r="AI91" i="8" s="1"/>
  <c r="AG91" i="8"/>
  <c r="AB91" i="8"/>
  <c r="AC91" i="8" s="1"/>
  <c r="AA91" i="8"/>
  <c r="V91" i="8"/>
  <c r="W91" i="8" s="1"/>
  <c r="U91" i="8"/>
  <c r="AT90" i="8"/>
  <c r="AU90" i="8" s="1"/>
  <c r="AS90" i="8"/>
  <c r="AN90" i="8"/>
  <c r="AO90" i="8" s="1"/>
  <c r="AM90" i="8"/>
  <c r="AH90" i="8"/>
  <c r="AI90" i="8" s="1"/>
  <c r="AG90" i="8"/>
  <c r="AB90" i="8"/>
  <c r="AC90" i="8" s="1"/>
  <c r="AA90" i="8"/>
  <c r="V90" i="8"/>
  <c r="W90" i="8" s="1"/>
  <c r="U90" i="8"/>
  <c r="Q90" i="8"/>
  <c r="AT89" i="8"/>
  <c r="AU89" i="8" s="1"/>
  <c r="AS89" i="8"/>
  <c r="AN89" i="8"/>
  <c r="AO89" i="8" s="1"/>
  <c r="AM89" i="8"/>
  <c r="AH89" i="8"/>
  <c r="AI89" i="8" s="1"/>
  <c r="AG89" i="8"/>
  <c r="AB89" i="8"/>
  <c r="AC89" i="8" s="1"/>
  <c r="AA89" i="8"/>
  <c r="V89" i="8"/>
  <c r="W89" i="8" s="1"/>
  <c r="U89" i="8"/>
  <c r="P89" i="8"/>
  <c r="Q89" i="8" s="1"/>
  <c r="O89" i="8"/>
  <c r="AT88" i="8"/>
  <c r="AU88" i="8" s="1"/>
  <c r="AS88" i="8"/>
  <c r="AN88" i="8"/>
  <c r="AO88" i="8" s="1"/>
  <c r="AM88" i="8"/>
  <c r="AH88" i="8"/>
  <c r="AI88" i="8" s="1"/>
  <c r="AG88" i="8"/>
  <c r="AB88" i="8"/>
  <c r="AC88" i="8" s="1"/>
  <c r="AA88" i="8"/>
  <c r="V88" i="8"/>
  <c r="W88" i="8" s="1"/>
  <c r="U88" i="8"/>
  <c r="P88" i="8"/>
  <c r="Q88" i="8" s="1"/>
  <c r="O88" i="8"/>
  <c r="AT87" i="8"/>
  <c r="AU87" i="8" s="1"/>
  <c r="AS87" i="8"/>
  <c r="AN87" i="8"/>
  <c r="AO87" i="8" s="1"/>
  <c r="AM87" i="8"/>
  <c r="AH87" i="8"/>
  <c r="AI87" i="8" s="1"/>
  <c r="AG87" i="8"/>
  <c r="AB87" i="8"/>
  <c r="AC87" i="8" s="1"/>
  <c r="AA87" i="8"/>
  <c r="V87" i="8"/>
  <c r="W87" i="8" s="1"/>
  <c r="U87" i="8"/>
  <c r="P87" i="8"/>
  <c r="Q87" i="8" s="1"/>
  <c r="O87" i="8"/>
  <c r="AT86" i="8"/>
  <c r="AU86" i="8" s="1"/>
  <c r="AS86" i="8"/>
  <c r="AN86" i="8"/>
  <c r="AO86" i="8" s="1"/>
  <c r="AM86" i="8"/>
  <c r="AH86" i="8"/>
  <c r="AI86" i="8" s="1"/>
  <c r="AG86" i="8"/>
  <c r="AC86" i="8"/>
  <c r="AB86" i="8"/>
  <c r="AA86" i="8"/>
  <c r="V86" i="8"/>
  <c r="W86" i="8" s="1"/>
  <c r="U86" i="8"/>
  <c r="Q86" i="8"/>
  <c r="AT85" i="8"/>
  <c r="AU85" i="8" s="1"/>
  <c r="AS85" i="8"/>
  <c r="AN85" i="8"/>
  <c r="AO85" i="8" s="1"/>
  <c r="AM85" i="8"/>
  <c r="AH85" i="8"/>
  <c r="AI85" i="8" s="1"/>
  <c r="AG85" i="8"/>
  <c r="AB85" i="8"/>
  <c r="AC85" i="8" s="1"/>
  <c r="AA85" i="8"/>
  <c r="V85" i="8"/>
  <c r="W85" i="8" s="1"/>
  <c r="U85" i="8"/>
  <c r="P85" i="8"/>
  <c r="Q85" i="8" s="1"/>
  <c r="O85" i="8"/>
  <c r="AT84" i="8"/>
  <c r="AU84" i="8" s="1"/>
  <c r="AS84" i="8"/>
  <c r="AN84" i="8"/>
  <c r="AO84" i="8" s="1"/>
  <c r="AM84" i="8"/>
  <c r="AH84" i="8"/>
  <c r="AI84" i="8" s="1"/>
  <c r="AG84" i="8"/>
  <c r="AB84" i="8"/>
  <c r="AC84" i="8" s="1"/>
  <c r="AA84" i="8"/>
  <c r="V84" i="8"/>
  <c r="W84" i="8" s="1"/>
  <c r="U84" i="8"/>
  <c r="P84" i="8"/>
  <c r="Q84" i="8" s="1"/>
  <c r="O84" i="8"/>
  <c r="AT83" i="8"/>
  <c r="AU83" i="8" s="1"/>
  <c r="AS83" i="8"/>
  <c r="AN83" i="8"/>
  <c r="AO83" i="8" s="1"/>
  <c r="AM83" i="8"/>
  <c r="AH83" i="8"/>
  <c r="AI83" i="8" s="1"/>
  <c r="AG83" i="8"/>
  <c r="AB83" i="8"/>
  <c r="AC83" i="8" s="1"/>
  <c r="AA83" i="8"/>
  <c r="V83" i="8"/>
  <c r="W83" i="8" s="1"/>
  <c r="U83" i="8"/>
  <c r="P83" i="8"/>
  <c r="Q83" i="8" s="1"/>
  <c r="O83" i="8"/>
  <c r="AT82" i="8"/>
  <c r="AU82" i="8" s="1"/>
  <c r="AS82" i="8"/>
  <c r="AN82" i="8"/>
  <c r="AO82" i="8" s="1"/>
  <c r="AM82" i="8"/>
  <c r="AH82" i="8"/>
  <c r="AI82" i="8" s="1"/>
  <c r="AG82" i="8"/>
  <c r="AB82" i="8"/>
  <c r="AC82" i="8" s="1"/>
  <c r="AA82" i="8"/>
  <c r="V82" i="8"/>
  <c r="W82" i="8" s="1"/>
  <c r="U82" i="8"/>
  <c r="P82" i="8"/>
  <c r="Q82" i="8" s="1"/>
  <c r="O82" i="8"/>
  <c r="AT81" i="8"/>
  <c r="AU81" i="8" s="1"/>
  <c r="AS81" i="8"/>
  <c r="AN81" i="8"/>
  <c r="AO81" i="8" s="1"/>
  <c r="AM81" i="8"/>
  <c r="AH81" i="8"/>
  <c r="AI81" i="8" s="1"/>
  <c r="AG81" i="8"/>
  <c r="AB81" i="8"/>
  <c r="AC81" i="8" s="1"/>
  <c r="AA81" i="8"/>
  <c r="V81" i="8"/>
  <c r="W81" i="8" s="1"/>
  <c r="U81" i="8"/>
  <c r="P81" i="8"/>
  <c r="Q81" i="8" s="1"/>
  <c r="O81" i="8"/>
  <c r="AT80" i="8"/>
  <c r="AU80" i="8" s="1"/>
  <c r="AS80" i="8"/>
  <c r="AN80" i="8"/>
  <c r="AO80" i="8" s="1"/>
  <c r="AM80" i="8"/>
  <c r="AH80" i="8"/>
  <c r="AI80" i="8" s="1"/>
  <c r="AG80" i="8"/>
  <c r="AB80" i="8"/>
  <c r="AC80" i="8" s="1"/>
  <c r="AA80" i="8"/>
  <c r="V80" i="8"/>
  <c r="W80" i="8" s="1"/>
  <c r="U80" i="8"/>
  <c r="Q80" i="8"/>
  <c r="P80" i="8"/>
  <c r="O80" i="8"/>
  <c r="AT79" i="8"/>
  <c r="AU79" i="8" s="1"/>
  <c r="AS79" i="8"/>
  <c r="AN79" i="8"/>
  <c r="AO79" i="8" s="1"/>
  <c r="AM79" i="8"/>
  <c r="AH79" i="8"/>
  <c r="AI79" i="8" s="1"/>
  <c r="AG79" i="8"/>
  <c r="AB79" i="8"/>
  <c r="AC79" i="8" s="1"/>
  <c r="AA79" i="8"/>
  <c r="V79" i="8"/>
  <c r="W79" i="8" s="1"/>
  <c r="U79" i="8"/>
  <c r="Q79" i="8"/>
  <c r="P79" i="8"/>
  <c r="O79" i="8"/>
  <c r="AT78" i="8"/>
  <c r="AU78" i="8" s="1"/>
  <c r="AS78" i="8"/>
  <c r="AN78" i="8"/>
  <c r="AO78" i="8" s="1"/>
  <c r="AM78" i="8"/>
  <c r="AI78" i="8"/>
  <c r="AH78" i="8"/>
  <c r="AG78" i="8"/>
  <c r="AB78" i="8"/>
  <c r="AC78" i="8" s="1"/>
  <c r="AA78" i="8"/>
  <c r="V78" i="8"/>
  <c r="W78" i="8" s="1"/>
  <c r="U78" i="8"/>
  <c r="Q78" i="8"/>
  <c r="P78" i="8"/>
  <c r="O78" i="8"/>
  <c r="AT77" i="8"/>
  <c r="AU77" i="8" s="1"/>
  <c r="AS77" i="8"/>
  <c r="AN77" i="8"/>
  <c r="AO77" i="8" s="1"/>
  <c r="AM77" i="8"/>
  <c r="AH77" i="8"/>
  <c r="AI77" i="8" s="1"/>
  <c r="AG77" i="8"/>
  <c r="AB77" i="8"/>
  <c r="AC77" i="8" s="1"/>
  <c r="AA77" i="8"/>
  <c r="V77" i="8"/>
  <c r="W77" i="8" s="1"/>
  <c r="U77" i="8"/>
  <c r="P77" i="8"/>
  <c r="Q77" i="8" s="1"/>
  <c r="O77" i="8"/>
  <c r="AT76" i="8"/>
  <c r="AU76" i="8" s="1"/>
  <c r="AS76" i="8"/>
  <c r="AN76" i="8"/>
  <c r="AO76" i="8" s="1"/>
  <c r="AM76" i="8"/>
  <c r="AH76" i="8"/>
  <c r="AI76" i="8" s="1"/>
  <c r="AG76" i="8"/>
  <c r="AB76" i="8"/>
  <c r="AC76" i="8" s="1"/>
  <c r="AA76" i="8"/>
  <c r="V76" i="8"/>
  <c r="W76" i="8" s="1"/>
  <c r="U76" i="8"/>
  <c r="P76" i="8"/>
  <c r="Q76" i="8" s="1"/>
  <c r="O76" i="8"/>
  <c r="AU75" i="8"/>
  <c r="AT75" i="8"/>
  <c r="AS75" i="8"/>
  <c r="AN75" i="8"/>
  <c r="AO75" i="8" s="1"/>
  <c r="AM75" i="8"/>
  <c r="AH75" i="8"/>
  <c r="AI75" i="8" s="1"/>
  <c r="AG75" i="8"/>
  <c r="AB75" i="8"/>
  <c r="AC75" i="8" s="1"/>
  <c r="AA75" i="8"/>
  <c r="V75" i="8"/>
  <c r="W75" i="8" s="1"/>
  <c r="U75" i="8"/>
  <c r="P75" i="8"/>
  <c r="Q75" i="8" s="1"/>
  <c r="O75" i="8"/>
  <c r="AT74" i="8"/>
  <c r="AU74" i="8" s="1"/>
  <c r="AS74" i="8"/>
  <c r="AN74" i="8"/>
  <c r="AO74" i="8" s="1"/>
  <c r="AM74" i="8"/>
  <c r="AH74" i="8"/>
  <c r="AI74" i="8" s="1"/>
  <c r="AG74" i="8"/>
  <c r="AB74" i="8"/>
  <c r="AC74" i="8" s="1"/>
  <c r="AA74" i="8"/>
  <c r="V74" i="8"/>
  <c r="W74" i="8" s="1"/>
  <c r="U74" i="8"/>
  <c r="P74" i="8"/>
  <c r="Q74" i="8" s="1"/>
  <c r="O74" i="8"/>
  <c r="AT73" i="8"/>
  <c r="AU73" i="8" s="1"/>
  <c r="AS73" i="8"/>
  <c r="AN73" i="8"/>
  <c r="AO73" i="8" s="1"/>
  <c r="AM73" i="8"/>
  <c r="AH73" i="8"/>
  <c r="AI73" i="8" s="1"/>
  <c r="AG73" i="8"/>
  <c r="AB73" i="8"/>
  <c r="AC73" i="8" s="1"/>
  <c r="AA73" i="8"/>
  <c r="V73" i="8"/>
  <c r="W73" i="8" s="1"/>
  <c r="U73" i="8"/>
  <c r="Q73" i="8"/>
  <c r="AT72" i="8"/>
  <c r="AU72" i="8" s="1"/>
  <c r="AS72" i="8"/>
  <c r="AN72" i="8"/>
  <c r="AO72" i="8" s="1"/>
  <c r="AM72" i="8"/>
  <c r="AH72" i="8"/>
  <c r="AI72" i="8" s="1"/>
  <c r="AG72" i="8"/>
  <c r="AB72" i="8"/>
  <c r="AC72" i="8" s="1"/>
  <c r="AA72" i="8"/>
  <c r="V72" i="8"/>
  <c r="W72" i="8" s="1"/>
  <c r="U72" i="8"/>
  <c r="P72" i="8"/>
  <c r="Q72" i="8" s="1"/>
  <c r="O72" i="8"/>
  <c r="AT71" i="8"/>
  <c r="AU71" i="8" s="1"/>
  <c r="AS71" i="8"/>
  <c r="AN71" i="8"/>
  <c r="AO71" i="8" s="1"/>
  <c r="AM71" i="8"/>
  <c r="AH71" i="8"/>
  <c r="AI71" i="8" s="1"/>
  <c r="AG71" i="8"/>
  <c r="AB71" i="8"/>
  <c r="AC71" i="8" s="1"/>
  <c r="AA71" i="8"/>
  <c r="V71" i="8"/>
  <c r="W71" i="8" s="1"/>
  <c r="U71" i="8"/>
  <c r="P71" i="8"/>
  <c r="Q71" i="8" s="1"/>
  <c r="O71" i="8"/>
  <c r="AU70" i="8"/>
  <c r="AT70" i="8"/>
  <c r="AS70" i="8"/>
  <c r="AN70" i="8"/>
  <c r="AO70" i="8" s="1"/>
  <c r="AM70" i="8"/>
  <c r="AH70" i="8"/>
  <c r="AI70" i="8" s="1"/>
  <c r="AG70" i="8"/>
  <c r="AB70" i="8"/>
  <c r="AC70" i="8" s="1"/>
  <c r="AA70" i="8"/>
  <c r="V70" i="8"/>
  <c r="W70" i="8" s="1"/>
  <c r="U70" i="8"/>
  <c r="P70" i="8"/>
  <c r="Q70" i="8" s="1"/>
  <c r="O70" i="8"/>
  <c r="AT69" i="8"/>
  <c r="AU69" i="8" s="1"/>
  <c r="AS69" i="8"/>
  <c r="AN69" i="8"/>
  <c r="AO69" i="8" s="1"/>
  <c r="AM69" i="8"/>
  <c r="AH69" i="8"/>
  <c r="AI69" i="8" s="1"/>
  <c r="AG69" i="8"/>
  <c r="AB69" i="8"/>
  <c r="AC69" i="8" s="1"/>
  <c r="AA69" i="8"/>
  <c r="V69" i="8"/>
  <c r="W69" i="8" s="1"/>
  <c r="U69" i="8"/>
  <c r="P69" i="8"/>
  <c r="Q69" i="8" s="1"/>
  <c r="O69" i="8"/>
  <c r="AT68" i="8"/>
  <c r="AU68" i="8" s="1"/>
  <c r="AS68" i="8"/>
  <c r="AN68" i="8"/>
  <c r="AO68" i="8" s="1"/>
  <c r="AM68" i="8"/>
  <c r="AH68" i="8"/>
  <c r="AI68" i="8" s="1"/>
  <c r="AG68" i="8"/>
  <c r="AB68" i="8"/>
  <c r="AC68" i="8" s="1"/>
  <c r="AA68" i="8"/>
  <c r="V68" i="8"/>
  <c r="W68" i="8" s="1"/>
  <c r="U68" i="8"/>
  <c r="P68" i="8"/>
  <c r="Q68" i="8" s="1"/>
  <c r="O68" i="8"/>
  <c r="N67" i="8"/>
  <c r="AB67" i="8" s="1"/>
  <c r="AC67" i="8" s="1"/>
  <c r="M67" i="8"/>
  <c r="AG67" i="8" s="1"/>
  <c r="AT66" i="8"/>
  <c r="AU66" i="8" s="1"/>
  <c r="AS66" i="8"/>
  <c r="AN66" i="8"/>
  <c r="AO66" i="8" s="1"/>
  <c r="AM66" i="8"/>
  <c r="AH66" i="8"/>
  <c r="AI66" i="8" s="1"/>
  <c r="AG66" i="8"/>
  <c r="AB66" i="8"/>
  <c r="AC66" i="8" s="1"/>
  <c r="AA66" i="8"/>
  <c r="V66" i="8"/>
  <c r="W66" i="8" s="1"/>
  <c r="U66" i="8"/>
  <c r="P66" i="8"/>
  <c r="Q66" i="8" s="1"/>
  <c r="O66" i="8"/>
  <c r="N65" i="8"/>
  <c r="AH65" i="8" s="1"/>
  <c r="AI65" i="8" s="1"/>
  <c r="M65" i="8"/>
  <c r="AS65" i="8" s="1"/>
  <c r="AT64" i="8"/>
  <c r="AU64" i="8" s="1"/>
  <c r="AS64" i="8"/>
  <c r="AN64" i="8"/>
  <c r="AO64" i="8" s="1"/>
  <c r="AM64" i="8"/>
  <c r="AH64" i="8"/>
  <c r="AI64" i="8" s="1"/>
  <c r="AG64" i="8"/>
  <c r="AB64" i="8"/>
  <c r="AC64" i="8" s="1"/>
  <c r="AA64" i="8"/>
  <c r="V64" i="8"/>
  <c r="W64" i="8" s="1"/>
  <c r="U64" i="8"/>
  <c r="Q64" i="8"/>
  <c r="AT63" i="8"/>
  <c r="AU63" i="8" s="1"/>
  <c r="AS63" i="8"/>
  <c r="AN63" i="8"/>
  <c r="AO63" i="8" s="1"/>
  <c r="AM63" i="8"/>
  <c r="AH63" i="8"/>
  <c r="AI63" i="8" s="1"/>
  <c r="AG63" i="8"/>
  <c r="AB63" i="8"/>
  <c r="AC63" i="8" s="1"/>
  <c r="AA63" i="8"/>
  <c r="V63" i="8"/>
  <c r="W63" i="8" s="1"/>
  <c r="U63" i="8"/>
  <c r="Q63" i="8"/>
  <c r="AM62" i="8"/>
  <c r="N62" i="8"/>
  <c r="AB62" i="8" s="1"/>
  <c r="AC62" i="8" s="1"/>
  <c r="M62" i="8"/>
  <c r="AA62" i="8" s="1"/>
  <c r="AT61" i="8"/>
  <c r="AU61" i="8" s="1"/>
  <c r="AS61" i="8"/>
  <c r="AN61" i="8"/>
  <c r="AO61" i="8" s="1"/>
  <c r="AM61" i="8"/>
  <c r="AH61" i="8"/>
  <c r="AI61" i="8" s="1"/>
  <c r="AG61" i="8"/>
  <c r="AB61" i="8"/>
  <c r="AC61" i="8" s="1"/>
  <c r="AA61" i="8"/>
  <c r="V61" i="8"/>
  <c r="W61" i="8" s="1"/>
  <c r="U61" i="8"/>
  <c r="Q61" i="8"/>
  <c r="P61" i="8"/>
  <c r="O61" i="8"/>
  <c r="AT60" i="8"/>
  <c r="AU60" i="8" s="1"/>
  <c r="AS60" i="8"/>
  <c r="AN60" i="8"/>
  <c r="AO60" i="8" s="1"/>
  <c r="AM60" i="8"/>
  <c r="AH60" i="8"/>
  <c r="AI60" i="8" s="1"/>
  <c r="AG60" i="8"/>
  <c r="AB60" i="8"/>
  <c r="AC60" i="8" s="1"/>
  <c r="AA60" i="8"/>
  <c r="V60" i="8"/>
  <c r="W60" i="8" s="1"/>
  <c r="U60" i="8"/>
  <c r="Q60" i="8"/>
  <c r="AT59" i="8"/>
  <c r="AU59" i="8" s="1"/>
  <c r="AS59" i="8"/>
  <c r="AN59" i="8"/>
  <c r="AO59" i="8" s="1"/>
  <c r="AM59" i="8"/>
  <c r="AH59" i="8"/>
  <c r="AI59" i="8" s="1"/>
  <c r="AG59" i="8"/>
  <c r="AB59" i="8"/>
  <c r="AC59" i="8" s="1"/>
  <c r="AA59" i="8"/>
  <c r="V59" i="8"/>
  <c r="W59" i="8" s="1"/>
  <c r="U59" i="8"/>
  <c r="Q59" i="8"/>
  <c r="AT58" i="8"/>
  <c r="AU58" i="8" s="1"/>
  <c r="AS58" i="8"/>
  <c r="AN58" i="8"/>
  <c r="AO58" i="8" s="1"/>
  <c r="AM58" i="8"/>
  <c r="AH58" i="8"/>
  <c r="AI58" i="8" s="1"/>
  <c r="AG58" i="8"/>
  <c r="AB58" i="8"/>
  <c r="AC58" i="8" s="1"/>
  <c r="AA58" i="8"/>
  <c r="V58" i="8"/>
  <c r="W58" i="8" s="1"/>
  <c r="U58" i="8"/>
  <c r="P58" i="8"/>
  <c r="O58" i="8"/>
  <c r="AT57" i="8"/>
  <c r="AU57" i="8" s="1"/>
  <c r="AS57" i="8"/>
  <c r="AN57" i="8"/>
  <c r="AO57" i="8" s="1"/>
  <c r="AM57" i="8"/>
  <c r="AH57" i="8"/>
  <c r="AI57" i="8" s="1"/>
  <c r="AG57" i="8"/>
  <c r="AB57" i="8"/>
  <c r="AC57" i="8" s="1"/>
  <c r="AA57" i="8"/>
  <c r="V57" i="8"/>
  <c r="W57" i="8" s="1"/>
  <c r="U57" i="8"/>
  <c r="Q57" i="8"/>
  <c r="AT56" i="8"/>
  <c r="AU56" i="8" s="1"/>
  <c r="AS56" i="8"/>
  <c r="AN56" i="8"/>
  <c r="AO56" i="8" s="1"/>
  <c r="AM56" i="8"/>
  <c r="AH56" i="8"/>
  <c r="AI56" i="8" s="1"/>
  <c r="AG56" i="8"/>
  <c r="AB56" i="8"/>
  <c r="AC56" i="8" s="1"/>
  <c r="AA56" i="8"/>
  <c r="V56" i="8"/>
  <c r="W56" i="8" s="1"/>
  <c r="U56" i="8"/>
  <c r="P56" i="8"/>
  <c r="Q56" i="8" s="1"/>
  <c r="O56" i="8"/>
  <c r="P55" i="8"/>
  <c r="Q55" i="8" s="1"/>
  <c r="N55" i="8"/>
  <c r="AB55" i="8" s="1"/>
  <c r="AC55" i="8" s="1"/>
  <c r="M55" i="8"/>
  <c r="O55" i="8" s="1"/>
  <c r="N54" i="8"/>
  <c r="AB54" i="8" s="1"/>
  <c r="AC54" i="8" s="1"/>
  <c r="M54" i="8"/>
  <c r="O54" i="8" s="1"/>
  <c r="AT53" i="8"/>
  <c r="AU53" i="8" s="1"/>
  <c r="AN53" i="8"/>
  <c r="AO53" i="8" s="1"/>
  <c r="AH53" i="8"/>
  <c r="AI53" i="8" s="1"/>
  <c r="AB53" i="8"/>
  <c r="AC53" i="8" s="1"/>
  <c r="W53" i="8"/>
  <c r="V53" i="8"/>
  <c r="P53" i="8"/>
  <c r="Q53" i="8" s="1"/>
  <c r="M53" i="8"/>
  <c r="AT52" i="8"/>
  <c r="AU52" i="8" s="1"/>
  <c r="AN52" i="8"/>
  <c r="AO52" i="8" s="1"/>
  <c r="AH52" i="8"/>
  <c r="AI52" i="8" s="1"/>
  <c r="AB52" i="8"/>
  <c r="AC52" i="8" s="1"/>
  <c r="V52" i="8"/>
  <c r="W52" i="8" s="1"/>
  <c r="P52" i="8"/>
  <c r="Q52" i="8" s="1"/>
  <c r="M52" i="8"/>
  <c r="U52" i="8" s="1"/>
  <c r="AS51" i="8"/>
  <c r="AM51" i="8"/>
  <c r="AG51" i="8"/>
  <c r="AA51" i="8"/>
  <c r="U51" i="8"/>
  <c r="O51" i="8"/>
  <c r="N51" i="8"/>
  <c r="AT50" i="8"/>
  <c r="AU50" i="8" s="1"/>
  <c r="AS50" i="8"/>
  <c r="AN50" i="8"/>
  <c r="AO50" i="8" s="1"/>
  <c r="AM50" i="8"/>
  <c r="AH50" i="8"/>
  <c r="AI50" i="8" s="1"/>
  <c r="AG50" i="8"/>
  <c r="AB50" i="8"/>
  <c r="AC50" i="8" s="1"/>
  <c r="AA50" i="8"/>
  <c r="V50" i="8"/>
  <c r="W50" i="8" s="1"/>
  <c r="U50" i="8"/>
  <c r="P50" i="8"/>
  <c r="Q50" i="8" s="1"/>
  <c r="O50" i="8"/>
  <c r="AA49" i="8"/>
  <c r="N49" i="8"/>
  <c r="AT49" i="8" s="1"/>
  <c r="AU49" i="8" s="1"/>
  <c r="M49" i="8"/>
  <c r="U49" i="8" s="1"/>
  <c r="AT48" i="8"/>
  <c r="AU48" i="8" s="1"/>
  <c r="AS48" i="8"/>
  <c r="AN48" i="8"/>
  <c r="AO48" i="8" s="1"/>
  <c r="AM48" i="8"/>
  <c r="AH48" i="8"/>
  <c r="AI48" i="8" s="1"/>
  <c r="AG48" i="8"/>
  <c r="AB48" i="8"/>
  <c r="AC48" i="8" s="1"/>
  <c r="AA48" i="8"/>
  <c r="V48" i="8"/>
  <c r="W48" i="8" s="1"/>
  <c r="U48" i="8"/>
  <c r="P48" i="8"/>
  <c r="Q48" i="8" s="1"/>
  <c r="AT47" i="8"/>
  <c r="AU47" i="8" s="1"/>
  <c r="AS47" i="8"/>
  <c r="AN47" i="8"/>
  <c r="AO47" i="8" s="1"/>
  <c r="AM47" i="8"/>
  <c r="AH47" i="8"/>
  <c r="AI47" i="8" s="1"/>
  <c r="AG47" i="8"/>
  <c r="AB47" i="8"/>
  <c r="AC47" i="8" s="1"/>
  <c r="AA47" i="8"/>
  <c r="V47" i="8"/>
  <c r="W47" i="8" s="1"/>
  <c r="U47" i="8"/>
  <c r="P47" i="8"/>
  <c r="AT46" i="8"/>
  <c r="AU46" i="8" s="1"/>
  <c r="AS46" i="8"/>
  <c r="AN46" i="8"/>
  <c r="AO46" i="8" s="1"/>
  <c r="AM46" i="8"/>
  <c r="AH46" i="8"/>
  <c r="AI46" i="8" s="1"/>
  <c r="AG46" i="8"/>
  <c r="AB46" i="8"/>
  <c r="AC46" i="8" s="1"/>
  <c r="AA46" i="8"/>
  <c r="V46" i="8"/>
  <c r="W46" i="8" s="1"/>
  <c r="U46" i="8"/>
  <c r="P46" i="8"/>
  <c r="Q46" i="8" s="1"/>
  <c r="AT45" i="8"/>
  <c r="AU45" i="8" s="1"/>
  <c r="AS45" i="8"/>
  <c r="AN45" i="8"/>
  <c r="AO45" i="8" s="1"/>
  <c r="AM45" i="8"/>
  <c r="AH45" i="8"/>
  <c r="AI45" i="8" s="1"/>
  <c r="AG45" i="8"/>
  <c r="AB45" i="8"/>
  <c r="AC45" i="8" s="1"/>
  <c r="AA45" i="8"/>
  <c r="V45" i="8"/>
  <c r="W45" i="8" s="1"/>
  <c r="U45" i="8"/>
  <c r="P45" i="8"/>
  <c r="AT44" i="8"/>
  <c r="AU44" i="8" s="1"/>
  <c r="AS44" i="8"/>
  <c r="AN44" i="8"/>
  <c r="AO44" i="8" s="1"/>
  <c r="AM44" i="8"/>
  <c r="AH44" i="8"/>
  <c r="AI44" i="8" s="1"/>
  <c r="AG44" i="8"/>
  <c r="AB44" i="8"/>
  <c r="AC44" i="8" s="1"/>
  <c r="AA44" i="8"/>
  <c r="V44" i="8"/>
  <c r="W44" i="8" s="1"/>
  <c r="U44" i="8"/>
  <c r="P44" i="8"/>
  <c r="Q44" i="8" s="1"/>
  <c r="AT43" i="8"/>
  <c r="AU43" i="8" s="1"/>
  <c r="AS43" i="8"/>
  <c r="AN43" i="8"/>
  <c r="AO43" i="8" s="1"/>
  <c r="AM43" i="8"/>
  <c r="AH43" i="8"/>
  <c r="AI43" i="8" s="1"/>
  <c r="AG43" i="8"/>
  <c r="AB43" i="8"/>
  <c r="AC43" i="8" s="1"/>
  <c r="AA43" i="8"/>
  <c r="V43" i="8"/>
  <c r="W43" i="8" s="1"/>
  <c r="U43" i="8"/>
  <c r="P43" i="8"/>
  <c r="M42" i="8"/>
  <c r="AT41" i="8"/>
  <c r="AU41" i="8" s="1"/>
  <c r="AS41" i="8"/>
  <c r="AN41" i="8"/>
  <c r="AO41" i="8" s="1"/>
  <c r="AM41" i="8"/>
  <c r="AH41" i="8"/>
  <c r="AI41" i="8" s="1"/>
  <c r="AG41" i="8"/>
  <c r="AB41" i="8"/>
  <c r="AC41" i="8" s="1"/>
  <c r="AA41" i="8"/>
  <c r="V41" i="8"/>
  <c r="W41" i="8" s="1"/>
  <c r="U41" i="8"/>
  <c r="P41" i="8"/>
  <c r="Q41" i="8" s="1"/>
  <c r="O41" i="8"/>
  <c r="AS40" i="8"/>
  <c r="AM40" i="8"/>
  <c r="AG40" i="8"/>
  <c r="AA40" i="8"/>
  <c r="U40" i="8"/>
  <c r="O40" i="8"/>
  <c r="N40" i="8"/>
  <c r="AT39" i="8"/>
  <c r="AU39" i="8" s="1"/>
  <c r="AS39" i="8"/>
  <c r="AN39" i="8"/>
  <c r="AO39" i="8" s="1"/>
  <c r="AM39" i="8"/>
  <c r="AH39" i="8"/>
  <c r="AI39" i="8" s="1"/>
  <c r="AG39" i="8"/>
  <c r="AB39" i="8"/>
  <c r="AC39" i="8" s="1"/>
  <c r="AA39" i="8"/>
  <c r="V39" i="8"/>
  <c r="W39" i="8" s="1"/>
  <c r="U39" i="8"/>
  <c r="P39" i="8"/>
  <c r="Q39" i="8" s="1"/>
  <c r="O39" i="8"/>
  <c r="AS38" i="8"/>
  <c r="AM38" i="8"/>
  <c r="AG38" i="8"/>
  <c r="AA38" i="8"/>
  <c r="U38" i="8"/>
  <c r="O38" i="8"/>
  <c r="N38" i="8"/>
  <c r="AT38" i="8" s="1"/>
  <c r="AU38" i="8" s="1"/>
  <c r="AT37" i="8"/>
  <c r="AU37" i="8" s="1"/>
  <c r="AS37" i="8"/>
  <c r="AN37" i="8"/>
  <c r="AO37" i="8" s="1"/>
  <c r="AM37" i="8"/>
  <c r="AH37" i="8"/>
  <c r="AI37" i="8" s="1"/>
  <c r="AG37" i="8"/>
  <c r="AB37" i="8"/>
  <c r="AC37" i="8" s="1"/>
  <c r="AA37" i="8"/>
  <c r="V37" i="8"/>
  <c r="W37" i="8" s="1"/>
  <c r="U37" i="8"/>
  <c r="N35" i="8"/>
  <c r="V35" i="8" s="1"/>
  <c r="W35" i="8" s="1"/>
  <c r="M35" i="8"/>
  <c r="AS35" i="8" s="1"/>
  <c r="N32" i="8"/>
  <c r="M32" i="8"/>
  <c r="AG32" i="8" s="1"/>
  <c r="N31" i="8"/>
  <c r="M31" i="8"/>
  <c r="U31" i="8" s="1"/>
  <c r="N30" i="8"/>
  <c r="AB30" i="8" s="1"/>
  <c r="AC30" i="8" s="1"/>
  <c r="M30" i="8"/>
  <c r="U30" i="8" s="1"/>
  <c r="N29" i="8"/>
  <c r="AT29" i="8" s="1"/>
  <c r="AU29" i="8" s="1"/>
  <c r="M29" i="8"/>
  <c r="AG29" i="8" s="1"/>
  <c r="N28" i="8"/>
  <c r="M28" i="8"/>
  <c r="AG28" i="8" s="1"/>
  <c r="N25" i="8"/>
  <c r="AH25" i="8" s="1"/>
  <c r="AI25" i="8" s="1"/>
  <c r="M25" i="8"/>
  <c r="AA25" i="8" s="1"/>
  <c r="N24" i="8"/>
  <c r="AH24" i="8" s="1"/>
  <c r="AI24" i="8" s="1"/>
  <c r="M24" i="8"/>
  <c r="AA24" i="8" s="1"/>
  <c r="N23" i="8"/>
  <c r="AH23" i="8" s="1"/>
  <c r="AI23" i="8" s="1"/>
  <c r="M23" i="8"/>
  <c r="AA23" i="8" s="1"/>
  <c r="N22" i="8"/>
  <c r="AH22" i="8" s="1"/>
  <c r="AI22" i="8" s="1"/>
  <c r="M22" i="8"/>
  <c r="AA22" i="8" s="1"/>
  <c r="N21" i="8"/>
  <c r="AH21" i="8" s="1"/>
  <c r="AI21" i="8" s="1"/>
  <c r="M21" i="8"/>
  <c r="AA21" i="8" s="1"/>
  <c r="N19" i="8"/>
  <c r="AT19" i="8" s="1"/>
  <c r="AU19" i="8" s="1"/>
  <c r="M19" i="8"/>
  <c r="AG19" i="8" s="1"/>
  <c r="N18" i="8"/>
  <c r="AT18" i="8" s="1"/>
  <c r="AU18" i="8" s="1"/>
  <c r="M18" i="8"/>
  <c r="AG18" i="8" s="1"/>
  <c r="N17" i="8"/>
  <c r="AT17" i="8" s="1"/>
  <c r="AU17" i="8" s="1"/>
  <c r="M17" i="8"/>
  <c r="AQ16" i="8"/>
  <c r="AQ26" i="8" s="1"/>
  <c r="AQ38" i="8" s="1"/>
  <c r="AQ49" i="8" s="1"/>
  <c r="AQ59" i="8" s="1"/>
  <c r="AQ69" i="8" s="1"/>
  <c r="AQ79" i="8" s="1"/>
  <c r="AQ89" i="8" s="1"/>
  <c r="AQ99" i="8" s="1"/>
  <c r="AK16" i="8"/>
  <c r="AK26" i="8" s="1"/>
  <c r="AK38" i="8" s="1"/>
  <c r="AK49" i="8" s="1"/>
  <c r="AK59" i="8" s="1"/>
  <c r="AK69" i="8" s="1"/>
  <c r="AK79" i="8" s="1"/>
  <c r="AK89" i="8" s="1"/>
  <c r="AK99" i="8" s="1"/>
  <c r="AE16" i="8"/>
  <c r="AE26" i="8" s="1"/>
  <c r="AE38" i="8" s="1"/>
  <c r="AE49" i="8" s="1"/>
  <c r="AE59" i="8" s="1"/>
  <c r="AE69" i="8" s="1"/>
  <c r="AE79" i="8" s="1"/>
  <c r="AE89" i="8" s="1"/>
  <c r="AE99" i="8" s="1"/>
  <c r="Y16" i="8"/>
  <c r="Y26" i="8" s="1"/>
  <c r="Y38" i="8" s="1"/>
  <c r="Y49" i="8" s="1"/>
  <c r="Y59" i="8" s="1"/>
  <c r="Y69" i="8" s="1"/>
  <c r="Y79" i="8" s="1"/>
  <c r="Y89" i="8" s="1"/>
  <c r="Y99" i="8" s="1"/>
  <c r="S16" i="8"/>
  <c r="S26" i="8" s="1"/>
  <c r="S38" i="8" s="1"/>
  <c r="S49" i="8" s="1"/>
  <c r="S59" i="8" s="1"/>
  <c r="S69" i="8" s="1"/>
  <c r="S79" i="8" s="1"/>
  <c r="S89" i="8" s="1"/>
  <c r="S99" i="8" s="1"/>
  <c r="N16" i="8"/>
  <c r="M16" i="8"/>
  <c r="N15" i="8"/>
  <c r="M15" i="8"/>
  <c r="U15" i="8" s="1"/>
  <c r="N14" i="8"/>
  <c r="M14" i="8"/>
  <c r="U14" i="8" s="1"/>
  <c r="N13" i="8"/>
  <c r="M13" i="8"/>
  <c r="U13" i="8" s="1"/>
  <c r="N12" i="8"/>
  <c r="M12" i="8"/>
  <c r="AS12" i="8" s="1"/>
  <c r="M11" i="8"/>
  <c r="O11" i="8" s="1"/>
  <c r="N9" i="8"/>
  <c r="V9" i="8" s="1"/>
  <c r="W9" i="8" s="1"/>
  <c r="M9" i="8"/>
  <c r="AA9" i="8" s="1"/>
  <c r="N8" i="8"/>
  <c r="V8" i="8" s="1"/>
  <c r="W8" i="8" s="1"/>
  <c r="M8" i="8"/>
  <c r="AA8" i="8" s="1"/>
  <c r="N7" i="8"/>
  <c r="V7" i="8" s="1"/>
  <c r="W7" i="8" s="1"/>
  <c r="M7" i="8"/>
  <c r="AA7" i="8" s="1"/>
  <c r="N6" i="8"/>
  <c r="V6" i="8" s="1"/>
  <c r="W6" i="8" s="1"/>
  <c r="M6" i="8"/>
  <c r="AA6" i="8" s="1"/>
  <c r="N5" i="8"/>
  <c r="V5" i="8" s="1"/>
  <c r="W5" i="8" s="1"/>
  <c r="M5" i="8"/>
  <c r="AA5" i="8" s="1"/>
  <c r="AS4" i="8"/>
  <c r="AM4" i="8"/>
  <c r="AG4" i="8"/>
  <c r="AA4" i="8"/>
  <c r="U4" i="8"/>
  <c r="O4" i="8"/>
  <c r="N4" i="8"/>
  <c r="AS3" i="8"/>
  <c r="AM3" i="8"/>
  <c r="AG3" i="8"/>
  <c r="AA3" i="8"/>
  <c r="U3" i="8"/>
  <c r="O3" i="8"/>
  <c r="N3" i="8"/>
  <c r="O44" i="8" l="1"/>
  <c r="P54" i="8"/>
  <c r="Q54" i="8" s="1"/>
  <c r="AT62" i="8"/>
  <c r="AU62" i="8" s="1"/>
  <c r="AT67" i="8"/>
  <c r="AU67" i="8" s="1"/>
  <c r="AG49" i="8"/>
  <c r="AT55" i="8"/>
  <c r="AU55" i="8" s="1"/>
  <c r="U65" i="8"/>
  <c r="AB38" i="8"/>
  <c r="AC38" i="8" s="1"/>
  <c r="O48" i="8"/>
  <c r="AH49" i="8"/>
  <c r="AI49" i="8" s="1"/>
  <c r="V65" i="8"/>
  <c r="W65" i="8" s="1"/>
  <c r="AM49" i="8"/>
  <c r="N69" i="9"/>
  <c r="N73" i="9" s="1"/>
  <c r="N74" i="9" s="1"/>
  <c r="AS49" i="8"/>
  <c r="V67" i="8"/>
  <c r="W67" i="8" s="1"/>
  <c r="P38" i="8"/>
  <c r="Q38" i="8" s="1"/>
  <c r="N13" i="9"/>
  <c r="P13" i="9" s="1"/>
  <c r="N23" i="9"/>
  <c r="P23" i="9" s="1"/>
  <c r="AH38" i="8"/>
  <c r="AI38" i="8" s="1"/>
  <c r="D18" i="9"/>
  <c r="O23" i="9"/>
  <c r="Q23" i="9" s="1"/>
  <c r="O27" i="9"/>
  <c r="N32" i="9"/>
  <c r="P32" i="9" s="1"/>
  <c r="N37" i="9"/>
  <c r="P37" i="9" s="1"/>
  <c r="N17" i="9"/>
  <c r="P17" i="9" s="1"/>
  <c r="N27" i="9"/>
  <c r="P27" i="9" s="1"/>
  <c r="AN49" i="8"/>
  <c r="AO49" i="8" s="1"/>
  <c r="V54" i="8"/>
  <c r="W54" i="8" s="1"/>
  <c r="P67" i="8"/>
  <c r="Q67" i="8" s="1"/>
  <c r="N24" i="9"/>
  <c r="P24" i="9" s="1"/>
  <c r="N28" i="9"/>
  <c r="P28" i="9" s="1"/>
  <c r="O32" i="9"/>
  <c r="N38" i="9"/>
  <c r="P38" i="9" s="1"/>
  <c r="AN38" i="8"/>
  <c r="AO38" i="8" s="1"/>
  <c r="P49" i="8"/>
  <c r="N11" i="9"/>
  <c r="P11" i="9" s="1"/>
  <c r="N15" i="9"/>
  <c r="P15" i="9" s="1"/>
  <c r="Q20" i="9"/>
  <c r="N25" i="9"/>
  <c r="P25" i="9" s="1"/>
  <c r="N29" i="9"/>
  <c r="P29" i="9" s="1"/>
  <c r="O33" i="9"/>
  <c r="Q38" i="9"/>
  <c r="O19" i="9"/>
  <c r="N39" i="9"/>
  <c r="P39" i="9" s="1"/>
  <c r="V38" i="8"/>
  <c r="W38" i="8" s="1"/>
  <c r="AH54" i="8"/>
  <c r="AI54" i="8" s="1"/>
  <c r="V55" i="8"/>
  <c r="W55" i="8" s="1"/>
  <c r="O62" i="8"/>
  <c r="O6" i="9"/>
  <c r="O11" i="9"/>
  <c r="O15" i="9"/>
  <c r="O21" i="9"/>
  <c r="Q21" i="9" s="1"/>
  <c r="O25" i="9"/>
  <c r="Q25" i="9" s="1"/>
  <c r="O29" i="9"/>
  <c r="N50" i="9"/>
  <c r="AN54" i="8"/>
  <c r="AO54" i="8" s="1"/>
  <c r="AH55" i="8"/>
  <c r="AI55" i="8" s="1"/>
  <c r="AH67" i="8"/>
  <c r="AI67" i="8" s="1"/>
  <c r="O7" i="9"/>
  <c r="O12" i="9"/>
  <c r="Q12" i="9" s="1"/>
  <c r="P20" i="9"/>
  <c r="O22" i="9"/>
  <c r="N26" i="9"/>
  <c r="P26" i="9" s="1"/>
  <c r="N30" i="9"/>
  <c r="P30" i="9" s="1"/>
  <c r="N35" i="9"/>
  <c r="P35" i="9" s="1"/>
  <c r="O24" i="9"/>
  <c r="O28" i="9"/>
  <c r="N33" i="9"/>
  <c r="P33" i="9" s="1"/>
  <c r="O46" i="8"/>
  <c r="AT54" i="8"/>
  <c r="AU54" i="8" s="1"/>
  <c r="AN55" i="8"/>
  <c r="AO55" i="8" s="1"/>
  <c r="AN67" i="8"/>
  <c r="AO67" i="8" s="1"/>
  <c r="O8" i="9"/>
  <c r="N12" i="9"/>
  <c r="P12" i="9" s="1"/>
  <c r="N16" i="9"/>
  <c r="P16" i="9" s="1"/>
  <c r="O26" i="9"/>
  <c r="Q26" i="9" s="1"/>
  <c r="O30" i="9"/>
  <c r="AA32" i="8"/>
  <c r="O7" i="8"/>
  <c r="U7" i="8"/>
  <c r="AG23" i="8"/>
  <c r="AH19" i="8"/>
  <c r="AI19" i="8" s="1"/>
  <c r="AA18" i="8"/>
  <c r="AB29" i="8"/>
  <c r="AC29" i="8" s="1"/>
  <c r="AS24" i="8"/>
  <c r="AS8" i="8"/>
  <c r="AM7" i="8"/>
  <c r="O8" i="8"/>
  <c r="AS31" i="8"/>
  <c r="U5" i="8"/>
  <c r="AS7" i="8"/>
  <c r="U8" i="8"/>
  <c r="U9" i="8"/>
  <c r="AS14" i="8"/>
  <c r="O23" i="8"/>
  <c r="O24" i="8"/>
  <c r="AG25" i="8"/>
  <c r="AG6" i="8"/>
  <c r="AG5" i="8"/>
  <c r="AM6" i="8"/>
  <c r="AG9" i="8"/>
  <c r="AH17" i="8"/>
  <c r="AI17" i="8" s="1"/>
  <c r="P18" i="8"/>
  <c r="Q18" i="8" s="1"/>
  <c r="AS32" i="8"/>
  <c r="AM5" i="8"/>
  <c r="O6" i="8"/>
  <c r="AS6" i="8"/>
  <c r="AG8" i="8"/>
  <c r="AM9" i="8"/>
  <c r="AN17" i="8"/>
  <c r="AO17" i="8" s="1"/>
  <c r="P19" i="8"/>
  <c r="Q19" i="8" s="1"/>
  <c r="P21" i="8"/>
  <c r="Q21" i="8" s="1"/>
  <c r="AS23" i="8"/>
  <c r="P24" i="8"/>
  <c r="Q24" i="8" s="1"/>
  <c r="O29" i="8"/>
  <c r="O5" i="8"/>
  <c r="AS5" i="8"/>
  <c r="U6" i="8"/>
  <c r="AG7" i="8"/>
  <c r="AM8" i="8"/>
  <c r="O9" i="8"/>
  <c r="AS9" i="8"/>
  <c r="AN18" i="8"/>
  <c r="AO18" i="8" s="1"/>
  <c r="AG21" i="8"/>
  <c r="AG24" i="8"/>
  <c r="P25" i="8"/>
  <c r="Q25" i="8" s="1"/>
  <c r="AA29" i="8"/>
  <c r="O32" i="8"/>
  <c r="U12" i="8"/>
  <c r="P17" i="8"/>
  <c r="AH18" i="8"/>
  <c r="AI18" i="8" s="1"/>
  <c r="AN19" i="8"/>
  <c r="AO19" i="8" s="1"/>
  <c r="U22" i="8"/>
  <c r="AM22" i="8"/>
  <c r="AB23" i="8"/>
  <c r="AC23" i="8" s="1"/>
  <c r="AN23" i="8"/>
  <c r="AO23" i="8" s="1"/>
  <c r="U21" i="8"/>
  <c r="AM21" i="8"/>
  <c r="AB22" i="8"/>
  <c r="AC22" i="8" s="1"/>
  <c r="AN22" i="8"/>
  <c r="AO22" i="8" s="1"/>
  <c r="U25" i="8"/>
  <c r="AM25" i="8"/>
  <c r="AB21" i="8"/>
  <c r="AC21" i="8" s="1"/>
  <c r="AN21" i="8"/>
  <c r="AO21" i="8" s="1"/>
  <c r="O22" i="8"/>
  <c r="AS22" i="8"/>
  <c r="P23" i="8"/>
  <c r="Q23" i="8" s="1"/>
  <c r="U24" i="8"/>
  <c r="AM24" i="8"/>
  <c r="AB25" i="8"/>
  <c r="AC25" i="8" s="1"/>
  <c r="AN25" i="8"/>
  <c r="AO25" i="8" s="1"/>
  <c r="O21" i="8"/>
  <c r="AS21" i="8"/>
  <c r="P22" i="8"/>
  <c r="Q22" i="8" s="1"/>
  <c r="AG22" i="8"/>
  <c r="U23" i="8"/>
  <c r="AM23" i="8"/>
  <c r="AB24" i="8"/>
  <c r="AC24" i="8" s="1"/>
  <c r="AN24" i="8"/>
  <c r="AO24" i="8" s="1"/>
  <c r="O25" i="8"/>
  <c r="AS25" i="8"/>
  <c r="U35" i="8"/>
  <c r="AM28" i="8"/>
  <c r="AS28" i="8"/>
  <c r="O28" i="8"/>
  <c r="AM30" i="8"/>
  <c r="AA28" i="8"/>
  <c r="AM29" i="8"/>
  <c r="AM32" i="8"/>
  <c r="N10" i="9"/>
  <c r="P10" i="9" s="1"/>
  <c r="N9" i="9"/>
  <c r="P9" i="9" s="1"/>
  <c r="N31" i="9"/>
  <c r="P31" i="9" s="1"/>
  <c r="Q27" i="9"/>
  <c r="Q35" i="9"/>
  <c r="Q24" i="9"/>
  <c r="Q28" i="9"/>
  <c r="N61" i="9"/>
  <c r="N64" i="9" s="1"/>
  <c r="L69" i="9" s="1"/>
  <c r="N34" i="9"/>
  <c r="P34" i="9" s="1"/>
  <c r="O36" i="9"/>
  <c r="N36" i="9"/>
  <c r="P36" i="9" s="1"/>
  <c r="O18" i="9"/>
  <c r="Q18" i="9" s="1"/>
  <c r="N19" i="9"/>
  <c r="P19" i="9" s="1"/>
  <c r="N21" i="9"/>
  <c r="P21" i="9" s="1"/>
  <c r="N22" i="9"/>
  <c r="P22" i="9" s="1"/>
  <c r="O39" i="9"/>
  <c r="L72" i="9"/>
  <c r="K74" i="9"/>
  <c r="N6" i="9"/>
  <c r="N7" i="9"/>
  <c r="N8" i="9"/>
  <c r="O13" i="9"/>
  <c r="Q13" i="9" s="1"/>
  <c r="O16" i="9"/>
  <c r="Q16" i="9" s="1"/>
  <c r="O17" i="9"/>
  <c r="Q17" i="9" s="1"/>
  <c r="O37" i="9"/>
  <c r="AN3" i="8"/>
  <c r="P3" i="8"/>
  <c r="AT3" i="8"/>
  <c r="V3" i="8"/>
  <c r="AH4" i="8"/>
  <c r="AI4" i="8" s="1"/>
  <c r="AN4" i="8"/>
  <c r="AO4" i="8" s="1"/>
  <c r="P4" i="8"/>
  <c r="Q4" i="8" s="1"/>
  <c r="AN12" i="8"/>
  <c r="AO12" i="8" s="1"/>
  <c r="P12" i="8"/>
  <c r="Q12" i="8" s="1"/>
  <c r="AT12" i="8"/>
  <c r="AU12" i="8" s="1"/>
  <c r="V12" i="8"/>
  <c r="W12" i="8" s="1"/>
  <c r="AB12" i="8"/>
  <c r="AC12" i="8" s="1"/>
  <c r="AN14" i="8"/>
  <c r="AO14" i="8" s="1"/>
  <c r="P14" i="8"/>
  <c r="Q14" i="8" s="1"/>
  <c r="AT14" i="8"/>
  <c r="AU14" i="8" s="1"/>
  <c r="V14" i="8"/>
  <c r="W14" i="8" s="1"/>
  <c r="AB14" i="8"/>
  <c r="AC14" i="8" s="1"/>
  <c r="AT16" i="8"/>
  <c r="AU16" i="8" s="1"/>
  <c r="AN16" i="8"/>
  <c r="AO16" i="8" s="1"/>
  <c r="AH16" i="8"/>
  <c r="AI16" i="8" s="1"/>
  <c r="AB16" i="8"/>
  <c r="AC16" i="8" s="1"/>
  <c r="V16" i="8"/>
  <c r="W16" i="8" s="1"/>
  <c r="P16" i="8"/>
  <c r="AM17" i="8"/>
  <c r="O17" i="8"/>
  <c r="Q17" i="8" s="1"/>
  <c r="AS17" i="8"/>
  <c r="U17" i="8"/>
  <c r="AN31" i="8"/>
  <c r="AO31" i="8" s="1"/>
  <c r="P31" i="8"/>
  <c r="Q31" i="8" s="1"/>
  <c r="AB31" i="8"/>
  <c r="AC31" i="8" s="1"/>
  <c r="AT31" i="8"/>
  <c r="AU31" i="8" s="1"/>
  <c r="AH31" i="8"/>
  <c r="AI31" i="8" s="1"/>
  <c r="AN32" i="8"/>
  <c r="AO32" i="8" s="1"/>
  <c r="P32" i="8"/>
  <c r="Q32" i="8" s="1"/>
  <c r="AB32" i="8"/>
  <c r="AC32" i="8" s="1"/>
  <c r="AH32" i="8"/>
  <c r="AI32" i="8" s="1"/>
  <c r="AT32" i="8"/>
  <c r="AU32" i="8" s="1"/>
  <c r="AN40" i="8"/>
  <c r="AO40" i="8" s="1"/>
  <c r="P40" i="8"/>
  <c r="Q40" i="8" s="1"/>
  <c r="AT40" i="8"/>
  <c r="AU40" i="8" s="1"/>
  <c r="AB40" i="8"/>
  <c r="AC40" i="8" s="1"/>
  <c r="AB3" i="8"/>
  <c r="AB4" i="8"/>
  <c r="AC4" i="8" s="1"/>
  <c r="AH5" i="8"/>
  <c r="AI5" i="8" s="1"/>
  <c r="AN5" i="8"/>
  <c r="AO5" i="8" s="1"/>
  <c r="P5" i="8"/>
  <c r="Q5" i="8" s="1"/>
  <c r="AB5" i="8"/>
  <c r="AC5" i="8" s="1"/>
  <c r="AH6" i="8"/>
  <c r="AI6" i="8" s="1"/>
  <c r="AN6" i="8"/>
  <c r="AO6" i="8" s="1"/>
  <c r="P6" i="8"/>
  <c r="Q6" i="8" s="1"/>
  <c r="AB6" i="8"/>
  <c r="AC6" i="8" s="1"/>
  <c r="AH7" i="8"/>
  <c r="AI7" i="8" s="1"/>
  <c r="AN7" i="8"/>
  <c r="AO7" i="8" s="1"/>
  <c r="P7" i="8"/>
  <c r="Q7" i="8" s="1"/>
  <c r="AB7" i="8"/>
  <c r="AC7" i="8" s="1"/>
  <c r="AH8" i="8"/>
  <c r="AI8" i="8" s="1"/>
  <c r="AN8" i="8"/>
  <c r="AO8" i="8" s="1"/>
  <c r="P8" i="8"/>
  <c r="Q8" i="8" s="1"/>
  <c r="AB8" i="8"/>
  <c r="AC8" i="8" s="1"/>
  <c r="AH9" i="8"/>
  <c r="AI9" i="8" s="1"/>
  <c r="AN9" i="8"/>
  <c r="AO9" i="8" s="1"/>
  <c r="P9" i="8"/>
  <c r="Q9" i="8" s="1"/>
  <c r="AB9" i="8"/>
  <c r="AC9" i="8" s="1"/>
  <c r="N11" i="8"/>
  <c r="P11" i="8" s="1"/>
  <c r="Q11" i="8" s="1"/>
  <c r="AH12" i="8"/>
  <c r="AI12" i="8" s="1"/>
  <c r="AG13" i="8"/>
  <c r="AM13" i="8"/>
  <c r="O13" i="8"/>
  <c r="AA13" i="8"/>
  <c r="AH14" i="8"/>
  <c r="AI14" i="8" s="1"/>
  <c r="AG15" i="8"/>
  <c r="AM15" i="8"/>
  <c r="O15" i="8"/>
  <c r="AA15" i="8"/>
  <c r="AA17" i="8"/>
  <c r="AN28" i="8"/>
  <c r="AO28" i="8" s="1"/>
  <c r="P28" i="8"/>
  <c r="Q28" i="8" s="1"/>
  <c r="AB28" i="8"/>
  <c r="AC28" i="8" s="1"/>
  <c r="AH28" i="8"/>
  <c r="AI28" i="8" s="1"/>
  <c r="AT28" i="8"/>
  <c r="AU28" i="8" s="1"/>
  <c r="O45" i="8"/>
  <c r="Q45" i="8"/>
  <c r="AG52" i="8"/>
  <c r="AS52" i="8"/>
  <c r="AA52" i="8"/>
  <c r="O52" i="8"/>
  <c r="AM52" i="8"/>
  <c r="AS53" i="8"/>
  <c r="U53" i="8"/>
  <c r="AM53" i="8"/>
  <c r="AA53" i="8"/>
  <c r="O53" i="8"/>
  <c r="AN13" i="8"/>
  <c r="AO13" i="8" s="1"/>
  <c r="P13" i="8"/>
  <c r="Q13" i="8" s="1"/>
  <c r="AT13" i="8"/>
  <c r="AU13" i="8" s="1"/>
  <c r="V13" i="8"/>
  <c r="W13" i="8" s="1"/>
  <c r="AB13" i="8"/>
  <c r="AC13" i="8" s="1"/>
  <c r="AS13" i="8"/>
  <c r="AN15" i="8"/>
  <c r="AO15" i="8" s="1"/>
  <c r="P15" i="8"/>
  <c r="Q15" i="8" s="1"/>
  <c r="AT15" i="8"/>
  <c r="AU15" i="8" s="1"/>
  <c r="V15" i="8"/>
  <c r="W15" i="8" s="1"/>
  <c r="AB15" i="8"/>
  <c r="AC15" i="8" s="1"/>
  <c r="AS15" i="8"/>
  <c r="AG17" i="8"/>
  <c r="AM19" i="8"/>
  <c r="O19" i="8"/>
  <c r="AS19" i="8"/>
  <c r="U19" i="8"/>
  <c r="V31" i="8"/>
  <c r="W31" i="8" s="1"/>
  <c r="V32" i="8"/>
  <c r="W32" i="8" s="1"/>
  <c r="AG35" i="8"/>
  <c r="AM35" i="8"/>
  <c r="AA35" i="8"/>
  <c r="O35" i="8"/>
  <c r="AH40" i="8"/>
  <c r="AI40" i="8" s="1"/>
  <c r="AT51" i="8"/>
  <c r="AU51" i="8" s="1"/>
  <c r="V51" i="8"/>
  <c r="W51" i="8" s="1"/>
  <c r="P51" i="8"/>
  <c r="Q51" i="8" s="1"/>
  <c r="AH51" i="8"/>
  <c r="AI51" i="8" s="1"/>
  <c r="AN51" i="8"/>
  <c r="AO51" i="8" s="1"/>
  <c r="AH3" i="8"/>
  <c r="V4" i="8"/>
  <c r="W4" i="8" s="1"/>
  <c r="AT4" i="8"/>
  <c r="AU4" i="8" s="1"/>
  <c r="AT5" i="8"/>
  <c r="AU5" i="8" s="1"/>
  <c r="AT6" i="8"/>
  <c r="AU6" i="8" s="1"/>
  <c r="AT7" i="8"/>
  <c r="AU7" i="8" s="1"/>
  <c r="AT8" i="8"/>
  <c r="AU8" i="8" s="1"/>
  <c r="AT9" i="8"/>
  <c r="AU9" i="8" s="1"/>
  <c r="AG12" i="8"/>
  <c r="AM12" i="8"/>
  <c r="O12" i="8"/>
  <c r="AA12" i="8"/>
  <c r="AH13" i="8"/>
  <c r="AI13" i="8" s="1"/>
  <c r="AG14" i="8"/>
  <c r="AM14" i="8"/>
  <c r="O14" i="8"/>
  <c r="AA14" i="8"/>
  <c r="AH15" i="8"/>
  <c r="AI15" i="8" s="1"/>
  <c r="AS16" i="8"/>
  <c r="AM16" i="8"/>
  <c r="AG16" i="8"/>
  <c r="AA16" i="8"/>
  <c r="U16" i="8"/>
  <c r="O16" i="8"/>
  <c r="Q16" i="8" s="1"/>
  <c r="AM18" i="8"/>
  <c r="O18" i="8"/>
  <c r="AS18" i="8"/>
  <c r="U18" i="8"/>
  <c r="AA19" i="8"/>
  <c r="V28" i="8"/>
  <c r="W28" i="8" s="1"/>
  <c r="AG30" i="8"/>
  <c r="AA30" i="8"/>
  <c r="O30" i="8"/>
  <c r="AS30" i="8"/>
  <c r="AG31" i="8"/>
  <c r="AM31" i="8"/>
  <c r="AA31" i="8"/>
  <c r="O31" i="8"/>
  <c r="AN35" i="8"/>
  <c r="AO35" i="8" s="1"/>
  <c r="P35" i="8"/>
  <c r="Q35" i="8" s="1"/>
  <c r="AB35" i="8"/>
  <c r="AC35" i="8" s="1"/>
  <c r="AT35" i="8"/>
  <c r="AU35" i="8" s="1"/>
  <c r="AH35" i="8"/>
  <c r="AI35" i="8" s="1"/>
  <c r="V40" i="8"/>
  <c r="W40" i="8" s="1"/>
  <c r="O43" i="8"/>
  <c r="Q43" i="8"/>
  <c r="O47" i="8"/>
  <c r="Q47" i="8"/>
  <c r="Q49" i="8"/>
  <c r="O49" i="8"/>
  <c r="AB51" i="8"/>
  <c r="AC51" i="8" s="1"/>
  <c r="AG53" i="8"/>
  <c r="AB17" i="8"/>
  <c r="AC17" i="8" s="1"/>
  <c r="AB18" i="8"/>
  <c r="AC18" i="8" s="1"/>
  <c r="AB19" i="8"/>
  <c r="AC19" i="8" s="1"/>
  <c r="V21" i="8"/>
  <c r="W21" i="8" s="1"/>
  <c r="V22" i="8"/>
  <c r="W22" i="8" s="1"/>
  <c r="V23" i="8"/>
  <c r="W23" i="8" s="1"/>
  <c r="V24" i="8"/>
  <c r="W24" i="8" s="1"/>
  <c r="V25" i="8"/>
  <c r="W25" i="8" s="1"/>
  <c r="U29" i="8"/>
  <c r="AN30" i="8"/>
  <c r="AO30" i="8" s="1"/>
  <c r="P30" i="8"/>
  <c r="Q30" i="8" s="1"/>
  <c r="V30" i="8"/>
  <c r="W30" i="8" s="1"/>
  <c r="AH30" i="8"/>
  <c r="AI30" i="8" s="1"/>
  <c r="AB49" i="8"/>
  <c r="AC49" i="8" s="1"/>
  <c r="AS54" i="8"/>
  <c r="U54" i="8"/>
  <c r="AM54" i="8"/>
  <c r="AA54" i="8"/>
  <c r="AG54" i="8"/>
  <c r="AG65" i="8"/>
  <c r="AA65" i="8"/>
  <c r="O65" i="8"/>
  <c r="AM65" i="8"/>
  <c r="AS67" i="8"/>
  <c r="U67" i="8"/>
  <c r="O67" i="8"/>
  <c r="V17" i="8"/>
  <c r="W17" i="8" s="1"/>
  <c r="V18" i="8"/>
  <c r="W18" i="8" s="1"/>
  <c r="V19" i="8"/>
  <c r="W19" i="8" s="1"/>
  <c r="AT21" i="8"/>
  <c r="AU21" i="8" s="1"/>
  <c r="AT22" i="8"/>
  <c r="AU22" i="8" s="1"/>
  <c r="AT23" i="8"/>
  <c r="AU23" i="8" s="1"/>
  <c r="AT24" i="8"/>
  <c r="AU24" i="8" s="1"/>
  <c r="AT25" i="8"/>
  <c r="AU25" i="8" s="1"/>
  <c r="U28" i="8"/>
  <c r="AN29" i="8"/>
  <c r="AO29" i="8" s="1"/>
  <c r="P29" i="8"/>
  <c r="Q29" i="8" s="1"/>
  <c r="V29" i="8"/>
  <c r="W29" i="8" s="1"/>
  <c r="AH29" i="8"/>
  <c r="AI29" i="8" s="1"/>
  <c r="AS29" i="8"/>
  <c r="AT30" i="8"/>
  <c r="AU30" i="8" s="1"/>
  <c r="U32" i="8"/>
  <c r="V49" i="8"/>
  <c r="W49" i="8" s="1"/>
  <c r="AS55" i="8"/>
  <c r="U55" i="8"/>
  <c r="AM55" i="8"/>
  <c r="AA55" i="8"/>
  <c r="AG55" i="8"/>
  <c r="AG62" i="8"/>
  <c r="AS62" i="8"/>
  <c r="U62" i="8"/>
  <c r="AN65" i="8"/>
  <c r="AO65" i="8" s="1"/>
  <c r="P65" i="8"/>
  <c r="Q65" i="8" s="1"/>
  <c r="AT65" i="8"/>
  <c r="AU65" i="8" s="1"/>
  <c r="AB65" i="8"/>
  <c r="AC65" i="8" s="1"/>
  <c r="AA67" i="8"/>
  <c r="AM67" i="8"/>
  <c r="AN62" i="8"/>
  <c r="AO62" i="8" s="1"/>
  <c r="P62" i="8"/>
  <c r="Q62" i="8" s="1"/>
  <c r="V62" i="8"/>
  <c r="W62" i="8" s="1"/>
  <c r="AH62" i="8"/>
  <c r="AI62" i="8" s="1"/>
  <c r="Q29" i="9" l="1"/>
  <c r="Q9" i="9"/>
  <c r="Q30" i="9"/>
  <c r="Q39" i="9"/>
  <c r="Q19" i="9"/>
  <c r="Q11" i="9"/>
  <c r="Q33" i="9"/>
  <c r="Q32" i="9"/>
  <c r="Q31" i="9"/>
  <c r="Q37" i="9"/>
  <c r="Q15" i="9"/>
  <c r="N46" i="9"/>
  <c r="P6" i="9"/>
  <c r="Q6" i="9"/>
  <c r="Q22" i="9"/>
  <c r="Q34" i="9"/>
  <c r="N47" i="9"/>
  <c r="P7" i="9"/>
  <c r="Q7" i="9"/>
  <c r="Q36" i="9"/>
  <c r="Q10" i="9"/>
  <c r="Q8" i="9"/>
  <c r="P8" i="9"/>
  <c r="AC3" i="8"/>
  <c r="AU3" i="8"/>
  <c r="AI3" i="8"/>
  <c r="Q3" i="8"/>
  <c r="W3" i="8"/>
  <c r="AO3" i="8"/>
  <c r="N48" i="9" l="1"/>
  <c r="N51" i="9" s="1"/>
  <c r="L70" i="9" s="1"/>
  <c r="O70" i="9"/>
  <c r="O73" i="9" s="1"/>
  <c r="O74" i="9" s="1"/>
  <c r="N44" i="9"/>
  <c r="N45" i="9" s="1"/>
  <c r="C132" i="9" l="1"/>
  <c r="C90" i="9"/>
  <c r="C96" i="9"/>
  <c r="C54" i="9"/>
  <c r="C89" i="9"/>
  <c r="C137" i="9"/>
  <c r="C88" i="9"/>
  <c r="C112" i="9"/>
  <c r="C106" i="9"/>
  <c r="C122" i="9"/>
  <c r="C138" i="9"/>
  <c r="C65" i="9"/>
  <c r="C76" i="9"/>
  <c r="C105" i="9"/>
  <c r="C121" i="9"/>
  <c r="C70" i="9"/>
  <c r="C68" i="9"/>
  <c r="C131" i="9"/>
  <c r="C52" i="9"/>
  <c r="C123" i="9"/>
  <c r="C103" i="9"/>
  <c r="C64" i="9"/>
  <c r="C62" i="9"/>
  <c r="C77" i="9"/>
  <c r="C134" i="9"/>
  <c r="C81" i="9"/>
  <c r="L74" i="9"/>
  <c r="C82" i="9"/>
  <c r="C60" i="9"/>
  <c r="C87" i="9"/>
  <c r="C67" i="9"/>
  <c r="C108" i="9"/>
  <c r="C141" i="9"/>
  <c r="C99" i="9"/>
  <c r="C111" i="9"/>
  <c r="C63" i="9"/>
  <c r="C145" i="9"/>
  <c r="C69" i="9"/>
  <c r="C136" i="9"/>
  <c r="C97" i="9"/>
  <c r="C140" i="9"/>
  <c r="L73" i="9"/>
  <c r="M73" i="9" s="1"/>
  <c r="C71" i="9"/>
  <c r="C147" i="9"/>
  <c r="C83" i="9"/>
  <c r="C58" i="9"/>
  <c r="C119" i="9"/>
  <c r="C73" i="9"/>
  <c r="C95" i="9"/>
  <c r="C91" i="9"/>
  <c r="C117" i="9"/>
  <c r="C148" i="9"/>
  <c r="C144" i="9"/>
  <c r="C129" i="9"/>
  <c r="C109" i="9"/>
  <c r="C56" i="9"/>
  <c r="C142" i="9"/>
  <c r="C120" i="9"/>
  <c r="C84" i="9"/>
  <c r="C72" i="9"/>
  <c r="C116" i="9"/>
  <c r="C98" i="9"/>
  <c r="C124" i="9"/>
  <c r="C101" i="9"/>
  <c r="C128" i="9"/>
  <c r="C93" i="9"/>
  <c r="C126" i="9"/>
  <c r="C92" i="9"/>
  <c r="C133" i="9"/>
  <c r="C102" i="9"/>
  <c r="C61" i="9"/>
  <c r="C146" i="9"/>
  <c r="C100" i="9"/>
  <c r="C55" i="9"/>
  <c r="C115" i="9"/>
  <c r="C127" i="9"/>
  <c r="C50" i="9"/>
  <c r="C143" i="9"/>
  <c r="C139" i="9"/>
  <c r="C74" i="9"/>
  <c r="C118" i="9"/>
  <c r="C78" i="9"/>
  <c r="C110" i="9"/>
  <c r="C57" i="9"/>
  <c r="C85" i="9"/>
  <c r="C113" i="9"/>
  <c r="C130" i="9"/>
  <c r="C66" i="9"/>
  <c r="M76" i="9"/>
  <c r="C53" i="9"/>
  <c r="C79" i="9"/>
  <c r="C135" i="9"/>
  <c r="C75" i="9"/>
  <c r="C107" i="9"/>
  <c r="C59" i="9"/>
  <c r="C86" i="9"/>
  <c r="C80" i="9"/>
  <c r="C125" i="9"/>
  <c r="C104" i="9"/>
  <c r="C94" i="9"/>
  <c r="C149" i="9"/>
  <c r="C51" i="9"/>
  <c r="C114" i="9"/>
  <c r="M75" i="9" l="1"/>
  <c r="M74" i="9"/>
  <c r="M77" i="9" s="1"/>
  <c r="M78" i="9" s="1"/>
  <c r="M20" i="8" l="1"/>
  <c r="M27" i="8"/>
  <c r="M26" i="8"/>
  <c r="N26" i="8"/>
  <c r="M10" i="8"/>
  <c r="M34" i="8"/>
  <c r="M33" i="8"/>
  <c r="M36" i="8"/>
  <c r="N10" i="8"/>
  <c r="N20" i="8" l="1"/>
  <c r="AN20" i="8" s="1"/>
  <c r="AO20" i="8" s="1"/>
  <c r="N34" i="8"/>
  <c r="AB34" i="8" s="1"/>
  <c r="AC34" i="8" s="1"/>
  <c r="AT26" i="8"/>
  <c r="AU26" i="8" s="1"/>
  <c r="AN26" i="8"/>
  <c r="AO26" i="8" s="1"/>
  <c r="AH26" i="8"/>
  <c r="AI26" i="8" s="1"/>
  <c r="P26" i="8"/>
  <c r="Q26" i="8" s="1"/>
  <c r="AB26" i="8"/>
  <c r="AC26" i="8" s="1"/>
  <c r="V26" i="8"/>
  <c r="W26" i="8" s="1"/>
  <c r="AG27" i="8"/>
  <c r="AS27" i="8"/>
  <c r="AM27" i="8"/>
  <c r="AA27" i="8"/>
  <c r="O27" i="8"/>
  <c r="U27" i="8"/>
  <c r="N27" i="8"/>
  <c r="V10" i="8"/>
  <c r="W10" i="8" s="1"/>
  <c r="AH10" i="8"/>
  <c r="AI10" i="8" s="1"/>
  <c r="AT10" i="8"/>
  <c r="AU10" i="8" s="1"/>
  <c r="AN10" i="8"/>
  <c r="AO10" i="8" s="1"/>
  <c r="P10" i="8"/>
  <c r="Q10" i="8" s="1"/>
  <c r="AB10" i="8"/>
  <c r="AC10" i="8" s="1"/>
  <c r="AS26" i="8"/>
  <c r="AG26" i="8"/>
  <c r="O26" i="8"/>
  <c r="AA26" i="8"/>
  <c r="AM26" i="8"/>
  <c r="U26" i="8"/>
  <c r="AM34" i="8"/>
  <c r="U34" i="8"/>
  <c r="O34" i="8"/>
  <c r="AS34" i="8"/>
  <c r="AG34" i="8"/>
  <c r="AA34" i="8"/>
  <c r="AA10" i="8"/>
  <c r="AS10" i="8"/>
  <c r="U10" i="8"/>
  <c r="AM10" i="8"/>
  <c r="O10" i="8"/>
  <c r="AG10" i="8"/>
  <c r="U20" i="8"/>
  <c r="AA20" i="8"/>
  <c r="O20" i="8"/>
  <c r="AS20" i="8"/>
  <c r="AM20" i="8"/>
  <c r="AG20" i="8"/>
  <c r="N33" i="8"/>
  <c r="AG33" i="8"/>
  <c r="AM33" i="8"/>
  <c r="AA33" i="8"/>
  <c r="O33" i="8"/>
  <c r="U33" i="8"/>
  <c r="AS33" i="8"/>
  <c r="N36" i="8"/>
  <c r="AG36" i="8"/>
  <c r="AG99" i="8" s="1"/>
  <c r="AS36" i="8"/>
  <c r="AS99" i="8" s="1"/>
  <c r="O36" i="8"/>
  <c r="AM36" i="8"/>
  <c r="AM99" i="8" s="1"/>
  <c r="AA36" i="8"/>
  <c r="AA99" i="8" s="1"/>
  <c r="U36" i="8"/>
  <c r="U99" i="8" s="1"/>
  <c r="V20" i="8" l="1"/>
  <c r="W20" i="8" s="1"/>
  <c r="AH20" i="8"/>
  <c r="AI20" i="8" s="1"/>
  <c r="P20" i="8"/>
  <c r="Q20" i="8" s="1"/>
  <c r="AB20" i="8"/>
  <c r="AC20" i="8" s="1"/>
  <c r="AT20" i="8"/>
  <c r="AU20" i="8" s="1"/>
  <c r="AH34" i="8"/>
  <c r="AI34" i="8" s="1"/>
  <c r="V34" i="8"/>
  <c r="W34" i="8" s="1"/>
  <c r="AN34" i="8"/>
  <c r="AO34" i="8" s="1"/>
  <c r="P34" i="8"/>
  <c r="Q34" i="8" s="1"/>
  <c r="AT34" i="8"/>
  <c r="AU34" i="8" s="1"/>
  <c r="AN27" i="8"/>
  <c r="AO27" i="8" s="1"/>
  <c r="AH27" i="8"/>
  <c r="AI27" i="8" s="1"/>
  <c r="P27" i="8"/>
  <c r="Q27" i="8" s="1"/>
  <c r="AB27" i="8"/>
  <c r="AC27" i="8" s="1"/>
  <c r="AT27" i="8"/>
  <c r="AU27" i="8" s="1"/>
  <c r="V27" i="8"/>
  <c r="W27" i="8" s="1"/>
  <c r="AB33" i="8"/>
  <c r="AC33" i="8" s="1"/>
  <c r="AT33" i="8"/>
  <c r="AU33" i="8" s="1"/>
  <c r="AN33" i="8"/>
  <c r="AO33" i="8" s="1"/>
  <c r="P33" i="8"/>
  <c r="Q33" i="8" s="1"/>
  <c r="V33" i="8"/>
  <c r="W33" i="8" s="1"/>
  <c r="AH33" i="8"/>
  <c r="AI33" i="8" s="1"/>
  <c r="O99" i="8"/>
  <c r="V36" i="8"/>
  <c r="AN36" i="8"/>
  <c r="AT36" i="8"/>
  <c r="P36" i="8"/>
  <c r="AB36" i="8"/>
  <c r="AH36" i="8"/>
  <c r="AO36" i="8" l="1"/>
  <c r="AO99" i="8" s="1"/>
  <c r="AN99" i="8"/>
  <c r="AC36" i="8"/>
  <c r="AC99" i="8" s="1"/>
  <c r="AB99" i="8"/>
  <c r="AU36" i="8"/>
  <c r="AU99" i="8" s="1"/>
  <c r="AT99" i="8"/>
  <c r="AI36" i="8"/>
  <c r="AI99" i="8" s="1"/>
  <c r="AH99" i="8"/>
  <c r="W36" i="8"/>
  <c r="W99" i="8" s="1"/>
  <c r="V99" i="8"/>
  <c r="Q36" i="8"/>
  <c r="Q99" i="8" s="1"/>
  <c r="P99" i="8"/>
  <c r="P104" i="8" l="1"/>
  <c r="O104" i="8"/>
  <c r="AG104" i="8"/>
  <c r="AH104" i="8"/>
  <c r="AS104" i="8"/>
  <c r="AT104" i="8"/>
  <c r="AA104" i="8"/>
  <c r="AB104" i="8"/>
  <c r="V104" i="8"/>
  <c r="U104" i="8"/>
  <c r="AM104" i="8"/>
  <c r="AN104" i="8"/>
</calcChain>
</file>

<file path=xl/sharedStrings.xml><?xml version="1.0" encoding="utf-8"?>
<sst xmlns="http://schemas.openxmlformats.org/spreadsheetml/2006/main" count="955" uniqueCount="420">
  <si>
    <t>Part Group</t>
  </si>
  <si>
    <t>Part</t>
  </si>
  <si>
    <t>Description</t>
  </si>
  <si>
    <t>QTY</t>
  </si>
  <si>
    <t>Ordering Info:</t>
  </si>
  <si>
    <t>GRAND TOTAL</t>
  </si>
  <si>
    <t>First
 Option Link</t>
  </si>
  <si>
    <t>Second 
Option Link</t>
  </si>
  <si>
    <t># of Packs</t>
  </si>
  <si>
    <t>Multimeter (Ammeter)</t>
  </si>
  <si>
    <t>http://www.banggood.com/DT832-Digital-LCD-Multimeter-Ohm-Voltage-Ampere-Meter-Buzzer-Function-with-Test-Probe-p-1119906.html?rmmds=search</t>
  </si>
  <si>
    <t>Banggood</t>
  </si>
  <si>
    <t>http://www.banggood.com/Wholesale-DT-830D-Yellow-Handheld-LCD-Voltmeter-Ammeter-Ohm-Digital-Multimeter-Tester-p-34254.html?rmmds=search</t>
  </si>
  <si>
    <t>http://www.banggood.com/Double-Stitch-Alligator-Test-Lead-Clip-To-Probe-Cable-For-Multimeters-p-947850.html?rmmds=search</t>
  </si>
  <si>
    <t>Alligator clip probe</t>
  </si>
  <si>
    <t>Direct, Affiliate, or Dropship</t>
  </si>
  <si>
    <t>https://www.amazon.com/Function-Multimeter-Electronic-Measurements-Voltmeter/dp/B00QTOEKPW/ref=sr_1_2?rps=1&amp;ie=UTF8&amp;qid=1491682396&amp;sr=8-2&amp;keywords=7+Function+Digital+Multimeter&amp;refinements=p_85%3A2470955011</t>
  </si>
  <si>
    <t>http://amzn.to/2pSq19h</t>
  </si>
  <si>
    <t>Amazon</t>
  </si>
  <si>
    <t>1 robot Battery 9v Rechargeable</t>
  </si>
  <si>
    <t>http://amzn.to/2pms9mo</t>
  </si>
  <si>
    <t>Private Costs</t>
  </si>
  <si>
    <t>http://amzn.to/2p8GRkQ</t>
  </si>
  <si>
    <t>Silicone Glue</t>
  </si>
  <si>
    <t>Battery Clip &amp; dc plug</t>
  </si>
  <si>
    <t>https://www.amazon.com/Akak-Battery-Button-Connector-Holder/dp/B01E9TXP7M/ref=sr_1_3?s=electronics&amp;ie=UTF8&amp;qid=1494120321&amp;sr=1-3&amp;keywords=DC+Plug+2.1+X+5.5mm+9V+Battery+Clip</t>
  </si>
  <si>
    <t>https://www.amazon.com/Hosyl-2-1x5-5mm-Connector-Battery-Pieces/dp/B01E6UNOKW/ref=sr_1_12?s=electronics&amp;ie=UTF8&amp;qid=1494120321&amp;sr=1-12&amp;keywords=DC+Plug+2.1+X+5.5mm+9V+Battery+Clip</t>
  </si>
  <si>
    <t>solderless breadboard</t>
  </si>
  <si>
    <t>https://www.amazon.com/LampVPath-12Packs-solderless-breadboard-Arduino/dp/B01KKE602W/ref=pd_sim_23_6?_encoding=UTF8&amp;pd_rd_i=B01KKE602W&amp;pd_rd_r=7FM9FK3V25FP132JM7FS&amp;pd_rd_w=oOR8L&amp;pd_rd_wg=9aM7g&amp;psc=1&amp;refRID=7FM9FK3V25FP132JM7FS</t>
  </si>
  <si>
    <t>https://www.amazon.com/dp/B01DFWIIA8?psc=1</t>
  </si>
  <si>
    <t>IR Sensor</t>
  </si>
  <si>
    <t>https://www.amazon.com/gp/product/B01I57HIJ0/ref=oh_aui_detailpage_o08_s00?ie=UTF8&amp;psc=1</t>
  </si>
  <si>
    <t>https://www.amazon.com/gp/product/B01COSN7O6/ref=oh_aui_detailpage_o08_s01?ie=UTF8&amp;psc=1</t>
  </si>
  <si>
    <t>Ultrasonic sensor</t>
  </si>
  <si>
    <t>https://www.banggood.com/2Pcs-9V-Battery-Buckle-Snaps-Power-Cable-Connector-For-Arduino-p-971303.html?rmmds=search</t>
  </si>
  <si>
    <t>https://www.banggood.com/Funduino-Nano-Expansion-Board-ATmega328P-Nano-V3-Improved-Version-For-Arduino-p-1011009.html?rmmds=myorder</t>
  </si>
  <si>
    <t>Bangood</t>
  </si>
  <si>
    <t>Nano + Expansion board + Cord+L7:N8</t>
  </si>
  <si>
    <t>https://www.banggood.com/Arduino-Compatible-Nano-V3-Nano-Shield-Expansion-Board-Kit-p-952399.html?rmmds=search</t>
  </si>
  <si>
    <t>Nano + cord</t>
  </si>
  <si>
    <t>https://www.amazon.com/KOOKYE-ATMEGA328P-Module-Micro-controller-Arduino/dp/B019SXND4O/ref=sr_1_3?s=electronics&amp;ie=UTF8&amp;qid=1494120998&amp;sr=1-3&amp;keywords=arduino+nano</t>
  </si>
  <si>
    <t>https://www.banggood.com/3Pcs-ATmega328P-Arduino-Compatible-Nano-V3-Improved-Version-With-USB-Cable-p-983487.html?rmmds=search</t>
  </si>
  <si>
    <t>Nano + Expansion board (no cord)</t>
  </si>
  <si>
    <t>https://www.banggood.com/Funduino-Nano-Expansion-Board-ATmega328P-Nano-V3-Improved-Version-For-Arduino-p-1011009.html?rmmds=search</t>
  </si>
  <si>
    <t>https://www.banggood.com/5Pcs-Multi-Function-Funduino-Nano-Shield-Nano-Sensor-Expansion-Board-p-970410.html?rmmds=search</t>
  </si>
  <si>
    <t>https://www.amazon.com/GenBasic-Female-Solderless-Breadboard-Prototyping/dp/B01L5ULRUA/ref=sr_1_3?s=electronics&amp;ie=UTF8&amp;qid=1494121760&amp;sr=1-3&amp;keywords=arduino+jumper+cable+female+to+female</t>
  </si>
  <si>
    <t>Jumper Cables 80x 8" &amp; 4"</t>
  </si>
  <si>
    <t>https://www.banggood.com/3Pcs-40P-20cm-Female-to-Female-Dupont-Jumper-Jump-Cable-Wire-For-Arduino-p-1033590.html?rmmds=search</t>
  </si>
  <si>
    <t>https://www.banggood.com/40pcs-20cm-Female-to-Female-Jumper-Jump-Cable-Wire-For-Arduino-p-75612.html?rmmds=search</t>
  </si>
  <si>
    <t>https://www.banggood.com/10Pcs-40P-20cm-Female-to-Female-Dupont-Jumper-Jump-Cable-Wire-For-Arduino-p-1033591.html?rmmds=search</t>
  </si>
  <si>
    <t>give each kit 40x cables each size</t>
  </si>
  <si>
    <t>https://www.banggood.com/800Pcs-10cm-Female-To-Female-Dupont-Line-Jumper-Cable-For-Arduino-p-1054773.html?rmmds=search</t>
  </si>
  <si>
    <t>https://www.banggood.com/400Pcs-10cm-Female-To-Female-Jumper-Cable-For-Arduino-p-994319.html?rmmds=search</t>
  </si>
  <si>
    <t>20 cm female to female</t>
  </si>
  <si>
    <t>10cm  female to female</t>
  </si>
  <si>
    <t>Motor Driver</t>
  </si>
  <si>
    <t>https://www.amazon.com/gp/product/B06WVGZF5M/ref=oh_aui_detailpage_o08_s02?ie=UTF8&amp;psc=1</t>
  </si>
  <si>
    <t>https://www.banggood.com/Dual-Motor-Driver-Module-1A-TB6612FNG-For-Arduino-Microcontroller-p-926152.html?rmmds=myorder</t>
  </si>
  <si>
    <t>Dual Motor Driver Module 1A TB6612FNG</t>
  </si>
  <si>
    <t>Edge Sensor</t>
  </si>
  <si>
    <t>https://www.amazon.com/gp/product/B00XT0PBC0/ref=oh_aui_detailpage_o09_s00?ie=UTF8&amp;psc=1</t>
  </si>
  <si>
    <t>https://www.banggood.com/Infrared-Obstacle-Avoidance-Sensor-For-Arduino-Smart-Car-Robot-p-72965.html?rmmds=myorder</t>
  </si>
  <si>
    <t>https://www.banggood.com/shopping_cart.php</t>
  </si>
  <si>
    <t>https://www.banggood.com/Wholesale-Ultrasonic-Module-HC-SR04-Distance-Measuring-Ranging-Transducer-Sensor-p-40313.html?rmmds=myorder</t>
  </si>
  <si>
    <t>Battery Digital Meter</t>
  </si>
  <si>
    <t>https://www.amazon.com/D-FantiX-Digital-Battery-Checker-Batteries/dp/B014FEM21G/ref=pd_sbs_60_11?_encoding=UTF8&amp;pd_rd_i=B014FEM21G&amp;pd_rd_r=VDWCGVDXK7ESZ68B1S27&amp;pd_rd_w=288Ny&amp;pd_rd_wg=AQVzF&amp;psc=1&amp;refRID=VDWCGVDXK7ESZ68B1S27</t>
  </si>
  <si>
    <t>2 Robots worth  Battery 9v Rechargeable</t>
  </si>
  <si>
    <t>Push button Switch</t>
  </si>
  <si>
    <t>https://www.amazon.com/dp/B06X3WHH9M/_encoding=UTF8?coliid=I3NCQFLIC5VXD8&amp;colid=25HFPTQAEHT4S</t>
  </si>
  <si>
    <t>https://www.banggood.com/100Pcs-Momentary-Tactile-Tact-Push-Button-Switch-2-Pin-DIP-6x6x5mm-p-1051991.html?rmmds=myorder</t>
  </si>
  <si>
    <t>Fighting Ring</t>
  </si>
  <si>
    <t>Printed Ring Paper</t>
  </si>
  <si>
    <t>Printed Ring Printing</t>
  </si>
  <si>
    <t>https://www.amazon.com/dp/B00BT4TTBM/_encoding=UTF8?coliid=I2LQZV9PMKH9JO&amp;colid=25HFPTQAEHT4S</t>
  </si>
  <si>
    <t>Mailing Tube</t>
  </si>
  <si>
    <t>HP Site</t>
  </si>
  <si>
    <t>Staples</t>
  </si>
  <si>
    <t>IR Remote</t>
  </si>
  <si>
    <t>https://www.banggood.com/Infrared-IR-Receiver-Module-Wireless-Remote-Control-Kit-For-Arduino-p-914005.html?rmmds=myorder</t>
  </si>
  <si>
    <t>https://www.amazon.com/Infrared-Wireless-Control-Controller-Arduino/dp/B01EL7I5HC/ref=sr_1_fkmr3_2?ie=UTF8&amp;qid=1494123158&amp;sr=8-2-fkmr3&amp;keywords=VS1838+Arduino+Infrared+IR+Wireless+Remote+Control+Sensor+Module+Kits</t>
  </si>
  <si>
    <t>https://www.amazon.com/gp/product/B01KJ8B97U/ref=oh_aui_detailpage_o09_s02?ie=UTF8&amp;psc=1</t>
  </si>
  <si>
    <t>https://www.banggood.com/4-X-TowerPro-SG90-Mini-Gear-Micro-9g-Analog-Servo-p-1010676.html?rmmds=search</t>
  </si>
  <si>
    <t>towerpro SG90</t>
  </si>
  <si>
    <t>Spare Servo Horns &amp; Screws</t>
  </si>
  <si>
    <t>https://www.banggood.com/20X-Towerpro-SG90-Adjust-Parts-Horns-and-Arms-p-1061965.html?rmmds=search</t>
  </si>
  <si>
    <t>AFFILIATE BOOKS</t>
  </si>
  <si>
    <t>https://www.amazon.com/dp/0753473119/_encoding=UTF8?coliid=ILUKCD5W85HSM&amp;colid=25HFPTQAEHT4S</t>
  </si>
  <si>
    <t>Basher Science: Engineering: The Riveting World of Buildings and Machines</t>
  </si>
  <si>
    <t>https://www.amazon.com/dp/B00NHQFA68/_encoding=UTF8?coliid=I229SZY4KI6E81&amp;colid=25HFPTQAEHT4S</t>
  </si>
  <si>
    <t>LEGO Classic Creative Supplement 10693</t>
  </si>
  <si>
    <t>Electronics</t>
  </si>
  <si>
    <t>https://www.amazon.com/dp/B015264EYY/_encoding=UTF8?coliid=I16G9ZQJP3AQHZ&amp;colid=25HFPTQAEHT4S</t>
  </si>
  <si>
    <t>LEGO Young Builders Educational Creative Building Bricks, 100 Pieces</t>
  </si>
  <si>
    <t>https://www.amazon.com/dp/B00NHQF6MG/_encoding=UTF8?coliid=I17WHY9I0J49NR&amp;colid=25HFPTQAEHT4S</t>
  </si>
  <si>
    <t>3D Printed Parts</t>
  </si>
  <si>
    <t>GearMotor</t>
  </si>
  <si>
    <t>https://www.amazon.com/dp/B01BBSXDGW/_encoding=UTF8?coliid=ICS01DW8KW5ZG&amp;colid=25HFPTQAEHT4S&amp;th=1</t>
  </si>
  <si>
    <t>GearMotor Alternative Speeds</t>
  </si>
  <si>
    <t>LEGO Classic Large Creative Brick Box 10698</t>
  </si>
  <si>
    <t>https://www.amazon.com/LEGO-Classic-Medium-Creative-Brick/dp/B00NHQFA1I/ref=pd_bxgy_21_3?_encoding=UTF8&amp;pd_rd_i=B00NHQFA1I&amp;pd_rd_r=0P6PPXV66YNC4PJSHC38&amp;pd_rd_w=4BMou&amp;pd_rd_wg=SBZiI&amp;psc=1&amp;refRID=0P6PPXV66YNC4PJSHC38</t>
  </si>
  <si>
    <t>LEGO Classic Medium Creative Brick Box 10696</t>
  </si>
  <si>
    <t>https://www.amazon.com/Lego-Ideas-Book-Unlock-Imagination/dp/0756686067/ref=pd_sim_21_3?_encoding=UTF8&amp;pd_rd_i=0756686067&amp;pd_rd_r=SSGKJ79N71VRTEKV6J14&amp;pd_rd_w=9RaJt&amp;pd_rd_wg=CZIJi&amp;psc=1&amp;refRID=SSGKJ79N71VRTEKV6J14</t>
  </si>
  <si>
    <t>The Lego Ideas Book: Unlock Your Imagination</t>
  </si>
  <si>
    <t>https://www.amazon.com/dp/B0080DLFIA/ref=twister_B01M7YAIFX?th=1</t>
  </si>
  <si>
    <t>https://www.amazon.com/uxcell-Torque-Electric-Replacement-Motor/dp/B00AUCGJX0/ref=pd_sim_60_7?_encoding=UTF8&amp;pd_rd_i=B00AUCGJX0&amp;pd_rd_r=Z4YHTMM04NYZYD32JYJM&amp;pd_rd_w=BlCcx&amp;pd_rd_wg=Z8Ato&amp;psc=1&amp;refRID=Z4YHTMM04NYZYD32JYJM</t>
  </si>
  <si>
    <t>https://www.banggood.com/N20-DC6V-100RPM-Gear-Motor-Miniature-High-Torque-Gear-Box-Motor-p-972984.html?rmmds=myorder</t>
  </si>
  <si>
    <t>Digital Scale</t>
  </si>
  <si>
    <t>https://www.banggood.com/Wholesale-1000g-x-0_1g-Digital-Gem-Gram-Diamond-Pocket-Lab-Scale-p-12225.html?rmmds=mywishlist</t>
  </si>
  <si>
    <t>Affiliate Wood Ring</t>
  </si>
  <si>
    <t>https://www.amazon.com/dp/B0198PJ0X0/_encoding=UTF8?coliid=I22LH2ZWEL5447&amp;colid=25HFPTQAEHT4S</t>
  </si>
  <si>
    <t>http://www.homedepot.com/p/1-in-x-30-in-x-2-5-ft-Pine-Edge-Glued-Panel-Round-Board-ZPRLR0130/205022789</t>
  </si>
  <si>
    <t>Spray Paint</t>
  </si>
  <si>
    <t>White</t>
  </si>
  <si>
    <t>Black</t>
  </si>
  <si>
    <t>Clear</t>
  </si>
  <si>
    <t>https://www.banggood.com/8Pcs-GA12-N20-Mini-DC-6V-30RPM-Gear-Motor-p-1004531.html?rmmds=mywishlist</t>
  </si>
  <si>
    <t>https://www.amazon.com/gp/product/007222617X/ref=oh_aui_detailpage_o09_s00?ie=UTF8&amp;psc=1</t>
  </si>
  <si>
    <t>Robot Sumo: The Official Guide</t>
  </si>
  <si>
    <t>OPTIONAL ELETTRONICS</t>
  </si>
  <si>
    <t>Button 2x2</t>
  </si>
  <si>
    <t>Button Slide 2x2</t>
  </si>
  <si>
    <t>button 4x2</t>
  </si>
  <si>
    <t>circuit cover</t>
  </si>
  <si>
    <t>driver mount</t>
  </si>
  <si>
    <t>Edge sensor top</t>
  </si>
  <si>
    <t>Edge sensor bottom</t>
  </si>
  <si>
    <t>Ir sensor top</t>
  </si>
  <si>
    <t>Ir sensor bottom</t>
  </si>
  <si>
    <t>Flex</t>
  </si>
  <si>
    <t>PLA</t>
  </si>
  <si>
    <t>marker holder</t>
  </si>
  <si>
    <t>Penny Holder</t>
  </si>
  <si>
    <t>Motor Side A</t>
  </si>
  <si>
    <t>Motor Side B</t>
  </si>
  <si>
    <t>Servo Mount Horz</t>
  </si>
  <si>
    <t>Servo Mount Vert</t>
  </si>
  <si>
    <t>Trophy Stand</t>
  </si>
  <si>
    <t>Board Mount</t>
  </si>
  <si>
    <t xml:space="preserve">High Per Pack Cost </t>
  </si>
  <si>
    <t xml:space="preserve">Low Per Pack Cost </t>
  </si>
  <si>
    <t>x</t>
  </si>
  <si>
    <t>https://www.aliexpress.com/item/10PCS-LOT-IR-Infrared-Obstacle-Avoidance-Sensor-Module-for-Arduino-Smart-Car-Robot-3-wire-Reflective/32417290091.html?spm=2114.01010208.8.4.nJwLST</t>
  </si>
  <si>
    <t>https://www.aliexpress.com/item/10PCS-TCRT5000-Infrared-Reflective-IR-Photoelectric-Switch-Barrier-Line-Track-Sensor-Module-For-Arduino/32671618820.html?spm=2114.01010208.3.25.cP1Azb&amp;ws_ab_test=searchweb0_0,searchweb201602_5_10152_10065_10151_10130_10068_436_10136_10157_10137_10060_10138_10155_10062_10156_10154_10056_10055_10054_5150020_10059_100032_100033_100031_10099_10103_10102_10096_10147_10052_10053_10050_10107_10142_10051_10084_10083_10080_10082_10081_10178_10110_10111_10112_10113_10114_10181_10183_10182_10185_10078_5160020_10079_10077_10073_10123,searchweb201603_4,ppcSwitch_5&amp;btsid=37ec8147-6007-4dd9-8373-3659581ae8eb&amp;algo_expid=120625e8-19ea-418e-9358-a6609f3b5e43-2&amp;algo_pvid=120625e8-19ea-418e-9358-a6609f3b5e43</t>
  </si>
  <si>
    <t>https://www.aliexpress.com/item/Free-shipping-2pcs-Ultrasonic-Module-HC-SR04-Distance-Measuring-Transducer-Sensor-for-Arduino-Samples-Best-prices/1726225915.html?spm=2114.01010208.3.58.lQZ1Oz&amp;ws_ab_test=searchweb0_0,searchweb201602_5_10152_10065_10151_10130_10068_436_10136_10157_10137_10060_10138_10155_10062_10156_10154_10056_10055_10054_5150020_10059_100032_100033_100031_10099_10103_10102_10096_10147_10052_10053_10050_10107_10142_10051_10084_10083_10080_10082_10081_10178_10110_10111_10112_10113_10114_10181_10183_10182_10185_10078_5160020_10079_10077_10073_10123,searchweb201603_4,ppcSwitch_5&amp;btsid=08159075-cdda-4f53-87a3-f34bf8eb1c0a&amp;algo_expid=ca71c6cf-f8ab-4ae2-876e-22f086b54170-7&amp;algo_pvid=ca71c6cf-f8ab-4ae2-876e-22f086b54170</t>
  </si>
  <si>
    <t>https://www.aliexpress.com/item/Hot-Selling-New-Infrared-IR-Wireless-Remote-Control-Module-Kits-For-Arduino-Wholesale/1734458680.html?spm=2114.10010108.0.0.NVa4ci&amp;traffic_analysisId=recommend_2049_null_null_null&amp;scm=1007.12908.76351.0&amp;pvid=00cd0073-4f90-4033-85cb-f8e9318454c4&amp;tpp=1</t>
  </si>
  <si>
    <t>Servo</t>
  </si>
  <si>
    <t>https://www.aliexpress.com/item/Free-Shipping-10PCS-SG90-9g-Mini-Micro-Servo-for-RC-for-RC-250-450-Helicopter-Airplane/32551162930.html?spm=2114.01010208.3.42.IIbmsO&amp;ws_ab_test=searchweb0_0,searchweb201602_5_10152_10065_10151_10130_10068_436_10136_10157_10137_10060_10138_10155_10062_10156_10154_10056_10055_10054_5150020_10059_100032_100033_100031_10099_10103_10102_10096_10147_10052_10053_10050_10107_10142_10051_10084_10083_10080_10082_10081_10178_10110_10111_10112_10113_10114_10181_10183_10182_10185_10078_5160020_10079_10077_10073_10123,searchweb201603_4,ppcSwitch_5&amp;btsid=fec2da4e-a073-4ce1-9e61-6dfa1579e10a&amp;algo_expid=9a6d0115-80b2-4806-89e1-ac36070bb182-5&amp;algo_pvid=9a6d0115-80b2-4806-89e1-ac36070bb182</t>
  </si>
  <si>
    <t>https://www.aliexpress.com/item/NEW-30RPM-DC-6V-metal-motor-high-torque-gear-box-motor-micro-gearmotors-dc-12MM-CNC/32250689614.html?spm=2114.01010208.3.130.PyE2KK&amp;ws_ab_test=searchweb0_0,searchweb201602_5_10152_10065_10151_10130_10068_436_10136_10157_10137_10060_10138_10155_10062_10156_10154_10056_10055_10054_5150020_10059_100032_100033_100031_10099_10103_10102_10096_10147_10052_10053_10050_10107_10142_10051_10084_10083_10080_10082_10081_10178_10110_10111_10112_10113_10114_10181_10183_10182_10185_10078_5160020_10079_10077_10073_10123,searchweb201603_4,ppcSwitch_5&amp;btsid=dba67462-821d-4ae5-84b0-d7d9f4a043f0&amp;algo_expid=1c765359-ad3e-4db6-a53d-f93502fb7868-17&amp;algo_pvid=1c765359-ad3e-4db6-a53d-f93502fb7868</t>
  </si>
  <si>
    <t>https://www.aliexpress.com/item/Free-Shipping-5pcs-lot-TB6612FNG-high-performance-motor-drive-module-super-ultra-small-size-3PI-supporting/32223081950.html?spm=2114.01010208.3.8.eikIJi&amp;ws_ab_test=searchweb0_0,searchweb201602_5_10152_10065_10151_10130_10068_436_10136_10157_10137_10060_10138_10155_10062_10156_10154_10056_10055_10054_5150020_10059_100032_100033_100031_10099_10103_10102_10096_10147_10052_10053_10050_10107_10142_10051_10084_10083_10080_10082_10081_10178_10110_10111_10112_10113_10114_10181_10183_10182_10185_10078_5160020_10079_10077_10073_10123-10050,searchweb201603_4,ppcSwitch_5&amp;btsid=c5625e88-bf02-4ee3-a343-300b9788834d&amp;algo_expid=22170f5e-5b34-44e6-a402-a153b8451afc-1&amp;algo_pvid=22170f5e-5b34-44e6-a402-a153b8451afc</t>
  </si>
  <si>
    <t>https://www.aliexpress.com/item/Free-Shipping-500PCS-6x6x5mm-6-6-5mm-Tact-Switch-Momentary-Tactile-Tact-Push-Button-Switch-Non/1913080175.html?spm=2114.01010208.3.9.sTANSh&amp;ws_ab_test=searchweb0_0,searchweb201602_5_10152_10065_10151_10130_10068_436_10136_10157_10137_10060_10138_10155_10062_10156_10154_10056_10055_10054_5150020_10059_100032_100033_100031_10099_10103_10102_10096_10147_10052_10053_10050_10107_10142_10051_10084_10083_10080_10082_10081_10178_10110_10111_10112_10113_10114_10181_10183_10182_10185_10078_5160020_10079_10077_10073_10123,searchweb201603_4,ppcSwitch_5&amp;btsid=1f04c8ea-5449-4a26-89ac-b4bb1b1ecc85&amp;algo_expid=3d93b462-60e1-4a1c-b8f0-06ec23ee0b55-1&amp;algo_pvid=3d93b462-60e1-4a1c-b8f0-06ec23ee0b55</t>
  </si>
  <si>
    <t>https://www.aliexpress.com/item/10pcs-SYB-170-Mini-Solderless-Prototype-Experiment-Test-Breadboard-170-points-35-47-8-5mm/32741596106.html?spm=2114.01010208.3.9.8Rxmg7&amp;ws_ab_test=searchweb0_0,searchweb201602_5_10152_10065_10151_10130_10068_436_10136_10157_10137_10060_10138_10155_10062_10156_10154_10056_10055_10054_5150020_10059_100032_100033_100031_10099_10103_10102_10096_10147_10052_10053_10050_10107_10142_10051_10084_10083_10080_10082_10081_10178_10110_10111_10112_10113_10114_10181_10183_10182_10185_10078_5160020_10079_10077_10073_10123,searchweb201603_4,ppcSwitch_5&amp;btsid=50ba7b42-069e-4732-ae72-0c66d7befa94&amp;algo_expid=83bfe9ce-092f-48df-adde-e4077a7f3a28-1&amp;algo_pvid=83bfe9ce-092f-48df-adde-e4077a7f3a28</t>
  </si>
  <si>
    <t>http://store.hp.com/us/en/pdp/hp-universal-instant-dry-gloss-photo-paper-914-mm-x-305-m-%2836-in-x-100-ft%29</t>
  </si>
  <si>
    <t>https://www.aliexpress.com/item/40pcs-lot-10cm-2-54mm-1pin-feMale-to-feMale-jumper-wire-Dupont-cable/1999771500.html?spm=2114.01010208.3.25.OmtxYF&amp;ws_ab_test=searchweb0_0,searchweb201602_5_10152_10065_10151_10130_10068_10136_10137_10157_10060_10138_10155_10062_10156_437_10154_5010020_10056_10055_10054_10059_303_100031_10099_10103_10102_10096_10147_10052_10053_10050_10107_10142_10051_10084_10083_5190020_10080_10082_10081_10178_10110_519_10111_10112_10113_10114_10181_10183_10182_10185_10078_10079_10073_10123_142,searchweb201603_4,ppcSwitch_5&amp;btsid=29ead0e8-ab1a-4bf5-9230-66e0a6b2ace5&amp;algo_expid=c0d5afe4-6bd3-4032-b326-8ecc57b28056-3&amp;algo_pvid=c0d5afe4-6bd3-4032-b326-8ecc57b28056</t>
  </si>
  <si>
    <t>Jumper Cables 40 x 20cm</t>
  </si>
  <si>
    <t>Jumper Cables  40 x 10cm</t>
  </si>
  <si>
    <t>https://www.aliexpress.com/item/Free-Shipping-40pcs-dupont-cable-jumper-wire-dupont-line-female-to-female-dupont-line-20cm-1P/32704956837.html?spm=2114.01010208.3.113.zYfkZT&amp;ws_ab_test=searchweb0_0,searchweb201602_5_10152_10065_10151_10130_10068_10136_10137_10157_10060_10138_10155_10062_10156_437_10154_5010020_10056_10055_10054_10059_303_100031_10099_10103_10102_10096_10147_10052_10053_10050_10107_10142_10051_10084_10083_5190020_10080_10082_10081_10178_10110_519_10111_10112_10113_10114_10181_10183_10182_10185_10078_10079_10073_10123_142,searchweb201603_4,ppcSwitch_5&amp;btsid=4d2f7b7e-f27a-48b0-b157-abd2c0b43734&amp;algo_expid=eecfe0b5-d689-4115-b608-bb13d85ed5fc-14&amp;algo_pvid=eecfe0b5-d689-4115-b608-bb13d85ed5fc</t>
  </si>
  <si>
    <t>http://bit.ly/2roSAvQ</t>
  </si>
  <si>
    <t>http://amzn.to/2q3Wtm5</t>
  </si>
  <si>
    <t>http://amzn.to/2rov3eQ</t>
  </si>
  <si>
    <t>http://amzn.to/2rDLnVb</t>
  </si>
  <si>
    <t>https://www.aliexpress.com/item/Micro-USB-Cable-for-arduino-with-DUE-R3-D1-mini-NodeMcu-V3-TP4056-18650-Board/32730345380.html?spm=2114.01010208.3.1.Q0Os5z&amp;ws_ab_test=searchweb0_0,searchweb201602_5_10152_10065_10151_10130_10068_10136_10137_10157_10060_10138_10155_10062_10156_437_10154_5010020_10056_10055_10054_10059_303_100031_10099_10103_10102_10096_10147_10052_10053_10050_10107_10142_10051_10084_10083_5190020_10080_10082_10081_10178_10110_519_10111_10112_10113_10114_10181_10183_10182_10185_10078_10079_10073_10123_142,searchweb201603_4,ppcSwitch_5&amp;btsid=0e2cff2e-4c18-40e0-b6f5-8f954c497ab3&amp;algo_expid=ce298e4b-e174-4803-ae2b-a43e97257f56-0&amp;algo_pvid=ce298e4b-e174-4803-ae2b-a43e97257f56</t>
  </si>
  <si>
    <t>Bundle: Nano + Expansion board + Cord</t>
  </si>
  <si>
    <t>https://www.aliexpress.com/item/Freeshipping-Nano-3-0-controller-compatible-with-arduino-nano-CH340-USB-driver-with-CABLE-NANO-V3/2035514330.html?spm=2114.01010208.3.9.ael7zc&amp;ws_ab_test=searchweb0_0,searchweb201602_5_10152_10065_10151_10130_10068_10136_10137_10157_10060_10138_10155_10062_10156_437_10154_5010020_10056_10055_10054_10059_303_100031_10099_10103_10102_10096_10147_10052_10053_10050_10107_10142_10051_10084_10083_5190020_10080_10082_10081_10178_10110_519_10111_10112_10113_10114_10181_10183_10182_10185_10078_10079_10073_10123_142,searchweb201603_4,ppcSwitch_5&amp;btsid=8e2b617e-7992-46a0-b46c-6d7147fac598&amp;algo_expid=978017a3-0848-4b04-be41-2e8df50161a7-1&amp;algo_pvid=978017a3-0848-4b04-be41-2e8df50161a7</t>
  </si>
  <si>
    <t>Just Nano</t>
  </si>
  <si>
    <t xml:space="preserve">Just Expansion Board </t>
  </si>
  <si>
    <t>Just Cord</t>
  </si>
  <si>
    <t>https://www.aliexpress.com/item/5PCS-Nano-3-0-Controller-Compatible-For-arduino-Nano-CH340-USB-Driver-Nano-V3-0-ATmega328/32729710918.html?spm=2114.01010208.3.1.ael7zc&amp;ws_ab_test=searchweb0_0,searchweb201602_5_10152_10065_10151_10130_10068_10136_10137_10157_10060_10138_10155_10062_10156_437_10154_5010020_10056_10055_10054_10059_303_100031_10099_10103_10102_10096_10147_10052_10053_10050_10107_10142_10051_10084_10083_5190020_10080_10082_10081_10178_10110_519_10111_10112_10113_10114_10181_10183_10182_10185_10078_10079_10073_10123_142,searchweb201603_4,ppcSwitch_5&amp;btsid=8e2b617e-7992-46a0-b46c-6d7147fac598&amp;algo_expid=978017a3-0848-4b04-be41-2e8df50161a7-0&amp;algo_pvid=978017a3-0848-4b04-be41-2e8df50161a7</t>
  </si>
  <si>
    <t>https://www.aliexpress.com/item/Free-shipping-Terminal-Adapter-for-arduino-Nano-3-0-1pcs-NANO-3-0-Shield-Expansion-Board/1601690351.html?spm=2114.01010208.3.169.dJpNKK&amp;ws_ab_test=searchweb0_0,searchweb201602_5_10152_10065_10151_10130_10068_10136_10137_10157_10060_10138_10155_10062_10156_437_10154_5010020_10056_10055_10054_10059_303_100031_10099_10103_10102_10096_10147_10052_10053_10050_10107_10142_10051_10084_10083_5190020_10080_10082_10081_10178_10110_519_10111_10112_10113_10114_10181_10183_10182_10185_10078_10079_10073_10123_142,searchweb201603_4,ppcSwitch_5&amp;btsid=925067dd-2ed7-4a82-9ab9-f8967fb63f0f&amp;algo_expid=8946460e-dc33-465d-ac23-2c3a2504e764-21&amp;algo_pvid=8946460e-dc33-465d-ac23-2c3a2504e764</t>
  </si>
  <si>
    <t>https://www.aliexpress.com/item/Free-shipping-NANO-and-UNO-multi-purpose-expansion-board-for-arduino-nano-3-0/32556475970.html?spm=2114.01010208.3.90.dJpNKK&amp;ws_ab_test=searchweb0_0,searchweb201602_5_10152_10065_10151_10130_10068_10136_10137_10157_10060_10138_10155_10062_10156_437_10154_5010020_10056_10055_10054_10059_303_100031_10099_10103_10102_10096_10147_10052_10053_10050_10107_10142_10051_10084_10083_5190020_10080_10082_10081_10178_10110_519_10111_10112_10113_10114_10181_10183_10182_10185_10078_10079_10073_10123_142-10050_10111,searchweb201603_4,ppcSwitch_5&amp;btsid=925067dd-2ed7-4a82-9ab9-f8967fb63f0f&amp;algo_expid=8946460e-dc33-465d-ac23-2c3a2504e764-11&amp;algo_pvid=8946460e-dc33-465d-ac23-2c3a2504e764</t>
  </si>
  <si>
    <r>
      <rPr>
        <b/>
        <u/>
        <sz val="16"/>
        <color theme="0"/>
        <rFont val="Calibri"/>
        <family val="2"/>
        <scheme val="minor"/>
      </rPr>
      <t>3D Printing Cost Calculator:</t>
    </r>
    <r>
      <rPr>
        <sz val="16"/>
        <color theme="0"/>
        <rFont val="Calibri"/>
        <family val="2"/>
        <scheme val="minor"/>
      </rPr>
      <t xml:space="preserve"> Input Variables are </t>
    </r>
    <r>
      <rPr>
        <b/>
        <sz val="16"/>
        <color rgb="FFFF0000"/>
        <rFont val="Calibri"/>
        <family val="2"/>
        <scheme val="minor"/>
      </rPr>
      <t>RED BOLD</t>
    </r>
    <r>
      <rPr>
        <sz val="16"/>
        <color theme="0"/>
        <rFont val="Calibri"/>
        <family val="2"/>
        <scheme val="minor"/>
      </rPr>
      <t xml:space="preserve">, everything thing else is a calculation result.               </t>
    </r>
  </si>
  <si>
    <t>Input Variables for Calcs</t>
  </si>
  <si>
    <t>Printed Parts</t>
  </si>
  <si>
    <t>QTY Per Assembly</t>
  </si>
  <si>
    <t>est cm^3</t>
  </si>
  <si>
    <t>total cost</t>
  </si>
  <si>
    <t>total print time (hr)</t>
  </si>
  <si>
    <t>Link</t>
  </si>
  <si>
    <t>Alternate Link</t>
  </si>
  <si>
    <t>X Number of Kits/Assemblies Made:</t>
  </si>
  <si>
    <t>#</t>
  </si>
  <si>
    <t>$/kg</t>
  </si>
  <si>
    <t>Printer Cost to Operate:</t>
  </si>
  <si>
    <t>$/hr</t>
  </si>
  <si>
    <t>Labor Billing Rate:</t>
  </si>
  <si>
    <t xml:space="preserve"> </t>
  </si>
  <si>
    <t>hr/cm^3</t>
  </si>
  <si>
    <t>Density of Plastic Used:</t>
  </si>
  <si>
    <t>g/cm^3</t>
  </si>
  <si>
    <t>Calculated Constants</t>
  </si>
  <si>
    <t>PLA Material Cost:</t>
  </si>
  <si>
    <t xml:space="preserve"> $/cm^3</t>
  </si>
  <si>
    <t>Total Plastic Per:</t>
  </si>
  <si>
    <t>grams</t>
  </si>
  <si>
    <t>Total Plastic For X# Kits:</t>
  </si>
  <si>
    <t>Kg</t>
  </si>
  <si>
    <t>Volume Conversion:</t>
  </si>
  <si>
    <t>cm^3/in^3</t>
  </si>
  <si>
    <t>Material Cost:</t>
  </si>
  <si>
    <t>Print Speed:</t>
  </si>
  <si>
    <t>Min/Gram</t>
  </si>
  <si>
    <t>Automated Time:</t>
  </si>
  <si>
    <t>Hrs</t>
  </si>
  <si>
    <t>Printer Billing :</t>
  </si>
  <si>
    <t>Convert Filament Length to Volume</t>
  </si>
  <si>
    <t>Human Time (setup/Cleanup):</t>
  </si>
  <si>
    <t>5 minutes to setup</t>
  </si>
  <si>
    <t>Filament diameter</t>
  </si>
  <si>
    <t>mm</t>
  </si>
  <si>
    <t>Labor Cost:</t>
  </si>
  <si>
    <t>Length of filament used</t>
  </si>
  <si>
    <t>Total Cost:</t>
  </si>
  <si>
    <t>Volume of filament used</t>
  </si>
  <si>
    <t>cm^3</t>
  </si>
  <si>
    <t>Non-Printed Parts</t>
  </si>
  <si>
    <t>cost per 
unit</t>
  </si>
  <si>
    <t>total needed</t>
  </si>
  <si>
    <t>PLA Properties</t>
  </si>
  <si>
    <t>Special widgit component #1</t>
  </si>
  <si>
    <t>Density: 1.25 g/cm^3</t>
  </si>
  <si>
    <t>Volume per kg: 0.80 cm^3/g or 800 cm^3/kg</t>
  </si>
  <si>
    <t>1.75 mm filament length on 1 kg spool: ~ 330 meters / ~ 1080 feet</t>
  </si>
  <si>
    <t>3.00 mm filament length on 1 kg spool: ~ 110 meters / ~ 360 feet</t>
  </si>
  <si>
    <t>Shipping Materials (paper, ink, packaging, tape)</t>
  </si>
  <si>
    <t>ABS Properties</t>
  </si>
  <si>
    <t>Density: 1.04 g/cm^3</t>
  </si>
  <si>
    <t>Hardware Cost:</t>
  </si>
  <si>
    <t>Volume per kg: 0.96 cm^3/g or 960 cm^3/kg</t>
  </si>
  <si>
    <t>Human Time (sorting, Shipping out, etc):</t>
  </si>
  <si>
    <t>hrs</t>
  </si>
  <si>
    <t>1.75 mm filament length for 1 kg spool: ~ 400 meters / ~ 1310 feet</t>
  </si>
  <si>
    <t>3.00 mm filament length for 1 kg spool: ~ 130 meters / ~ 430 feet</t>
  </si>
  <si>
    <t>Notes:</t>
  </si>
  <si>
    <t xml:space="preserve"> 10 min solder, 10 minutes to assemble, 10 min package, </t>
  </si>
  <si>
    <t>Total Sale Calculations</t>
  </si>
  <si>
    <t>Sub Assembly</t>
  </si>
  <si>
    <t>Sell Price</t>
  </si>
  <si>
    <t>Cost</t>
  </si>
  <si>
    <t>Profit</t>
  </si>
  <si>
    <t>Human Hours Required</t>
  </si>
  <si>
    <t>Automated  Hours Required</t>
  </si>
  <si>
    <t>N/A</t>
  </si>
  <si>
    <t>Shipping 
(the $5 is what you charge customers. The $50 is your once time cost to ship all the hardware &amp; such to you. These are just examples! )</t>
  </si>
  <si>
    <t>Fees</t>
  </si>
  <si>
    <t>GRAND TOTAL for One Kit:</t>
  </si>
  <si>
    <t>GRAND TOTAL for X Kits:</t>
  </si>
  <si>
    <t>COST PER ASSEMBLY:</t>
  </si>
  <si>
    <t>TOTAL INVESTED:</t>
  </si>
  <si>
    <t>TOTAL PROFIT (INCLUDES 20%TAX):</t>
  </si>
  <si>
    <t># kits</t>
  </si>
  <si>
    <t>Cost per kit</t>
  </si>
  <si>
    <t>ROI Kit #:</t>
  </si>
  <si>
    <t>button 4x2 slide</t>
  </si>
  <si>
    <t>Button 2x2 slide</t>
  </si>
  <si>
    <t>Button  2x2</t>
  </si>
  <si>
    <t>button 4x2 slide holes</t>
  </si>
  <si>
    <t>Enclosure sides</t>
  </si>
  <si>
    <t>Chassis</t>
  </si>
  <si>
    <t>Flag - standard 10 holes</t>
  </si>
  <si>
    <t>Blade - standard</t>
  </si>
  <si>
    <t>Plow - standard</t>
  </si>
  <si>
    <t>Servo Arm Gripper pair</t>
  </si>
  <si>
    <t>TPU Material Cost:</t>
  </si>
  <si>
    <t>PLA Filament Cost Rate:</t>
  </si>
  <si>
    <t>Button 4x2</t>
  </si>
  <si>
    <t>Grams per unit</t>
  </si>
  <si>
    <t>mat'l total cost</t>
  </si>
  <si>
    <t>Total Cost/unit</t>
  </si>
  <si>
    <t>http://www.ebay.com/itm/6-12V-300-600-30RPM-Mini-DC-Metal-Gear-Motor-with-Gearwheel-Shaft-Diameter-N20/172367169254?_trksid=p2385738.c100677.m4598&amp;_trkparms=aid%3D222007%26algo%3DSIC.MBE%26ao%3D1%26asc%3D20160908110712%26meid%3D87e900e07e914dbbadedccab1488eeb5%26pid%3D100677%26rk%3D1%26rkt%3D49%26sd%3D131780193697</t>
  </si>
  <si>
    <t>Standard = 6v 30RPM</t>
  </si>
  <si>
    <t>Primary Vendor</t>
  </si>
  <si>
    <t>Packing</t>
  </si>
  <si>
    <t xml:space="preserve">Toolbox </t>
  </si>
  <si>
    <t>Dollar Tree</t>
  </si>
  <si>
    <t>https://www.dollartree.com/Tool-Bench-Hardware-Tool-Boxes/p370911/index.pro</t>
  </si>
  <si>
    <t>High Part Subtotal</t>
  </si>
  <si>
    <t>Low Part Subtotal</t>
  </si>
  <si>
    <t>Plus Label</t>
  </si>
  <si>
    <t>Flexible Sheets/Nimono Loops</t>
  </si>
  <si>
    <t>http://amzn.to/2ruOrHh</t>
  </si>
  <si>
    <t>http://amzn.to/2s4a9iv</t>
  </si>
  <si>
    <t>Highly recommended</t>
  </si>
  <si>
    <t>Blank</t>
  </si>
  <si>
    <t>TPU or PETG Filament Cost Rate:</t>
  </si>
  <si>
    <t>Third
Option Link</t>
  </si>
  <si>
    <t>Fourth
Option Link</t>
  </si>
  <si>
    <t>SHARED AFFILIATE LINK</t>
  </si>
  <si>
    <t>http://amzn.to/2rwd1EQ</t>
  </si>
  <si>
    <t>http://amzn.to/2rQGT1B</t>
  </si>
  <si>
    <t>http://amzn.to/2rDf5gt</t>
  </si>
  <si>
    <t>7x7-circuit cover top</t>
  </si>
  <si>
    <t>http://amzn.to/2sqaDQe</t>
  </si>
  <si>
    <t>https://www.intservo.com/products/esun-elastic-tpu-tpe-filament-natural-1kg-2-2lb-spool?variant=33729529091</t>
  </si>
  <si>
    <t>eLastic</t>
  </si>
  <si>
    <t>Practice Test Ring</t>
  </si>
  <si>
    <t>AFFILIATE PARTS</t>
  </si>
  <si>
    <t>Aliexpress, EBAY, Bangood</t>
  </si>
  <si>
    <t>Sale Price Per Qty Required</t>
  </si>
  <si>
    <t>*Worst Case</t>
  </si>
  <si>
    <t>*Best Case</t>
  </si>
  <si>
    <t>profit</t>
  </si>
  <si>
    <t>Expansion Kit:</t>
  </si>
  <si>
    <t>PART PHOTO</t>
  </si>
  <si>
    <t>Variety Wheels &amp; Treads</t>
  </si>
  <si>
    <t>Wheel - 20T or less</t>
  </si>
  <si>
    <t>Wheel - 21T or more</t>
  </si>
  <si>
    <t>Tread - 20T or less</t>
  </si>
  <si>
    <t>Tread - 20T or more</t>
  </si>
  <si>
    <t>Chassis (8x10)</t>
  </si>
  <si>
    <t>Bricks &lt; 8 studs</t>
  </si>
  <si>
    <t>Bricks &gt; 8 studs</t>
  </si>
  <si>
    <t>Tread - 20T or less(Elastic)</t>
  </si>
  <si>
    <t>Tread - 21T or more (Elastic)</t>
  </si>
  <si>
    <t>Extra Sensors</t>
  </si>
  <si>
    <t>BUTTON MOUNT WUTH LARGE LOW &amp; BLADE VARIETY</t>
  </si>
  <si>
    <t>Packaging-Mini Paper</t>
  </si>
  <si>
    <t>Packaging-Small Flat</t>
  </si>
  <si>
    <t>Packaging-Medium Flate Rate</t>
  </si>
  <si>
    <t>Servo Control (Gripper or Flag)</t>
  </si>
  <si>
    <t>Brain Box</t>
  </si>
  <si>
    <t>ABS Filament Cost Rate:</t>
  </si>
  <si>
    <t>*5% discount for bulk order</t>
  </si>
  <si>
    <t>ABS Material Cost:</t>
  </si>
  <si>
    <t>Typical Print Time: (ABS)
 (.3mm layers with a 4mm nozzle = .065 hr/cm^3 on Witbox..  .2mm layers on prusa.  .203 for witbox flex, ,179 for witbox PLA)</t>
  </si>
  <si>
    <t>***ABS IS CHEAPER, FEWER MATERIALS BUT MORE IMPORTANTLY IT IS FASTER!!!!!!&lt;&lt;&lt;&lt;</t>
  </si>
  <si>
    <t>Buzzer</t>
  </si>
  <si>
    <t>https://www.banggood.com/5-Pcs-5V-Electromagnetic-Active-Buzzer-Continuous-Beep-Continuously-p-1035626.html?rmmds=myorder</t>
  </si>
  <si>
    <t>buzzer Brick</t>
  </si>
  <si>
    <t>Motor Mount</t>
  </si>
  <si>
    <t>ABS</t>
  </si>
  <si>
    <t>http://amzn.to/2taNVz4</t>
  </si>
  <si>
    <t>semi-Flex</t>
  </si>
  <si>
    <t>Board Mount (Arduino)</t>
  </si>
  <si>
    <t>Enclosure side</t>
  </si>
  <si>
    <t>Enclosure</t>
  </si>
  <si>
    <t>Wheel - 21T or More</t>
  </si>
  <si>
    <t xml:space="preserve">Blade - standard </t>
  </si>
  <si>
    <t xml:space="preserve">Victory Podium </t>
  </si>
  <si>
    <t>3d printed</t>
  </si>
  <si>
    <t>http://amzn.to/2tUZJpR</t>
  </si>
  <si>
    <t>http://amzn.to/2uL1tkp</t>
  </si>
  <si>
    <t>http://amzn.to/2uL2BEx</t>
  </si>
  <si>
    <t>http://amzn.to/2uOHTlB</t>
  </si>
  <si>
    <t>http://amzn.to/2vVQfrU</t>
  </si>
  <si>
    <t>http://amzn.to/2wbFGQQ</t>
  </si>
  <si>
    <t>http://amzn.to/2uLbmhQ</t>
  </si>
  <si>
    <t>http://amzn.to/2uL8v8Q</t>
  </si>
  <si>
    <t>http://amzn.to/2vWcVbu</t>
  </si>
  <si>
    <t>http://amzn.to/2uOxDtN</t>
  </si>
  <si>
    <t>http://amzn.to/2uOxTcf</t>
  </si>
  <si>
    <t>http://amzn.to/2hez8xZ</t>
  </si>
  <si>
    <t>http://amzn.to/2vjlAaI</t>
  </si>
  <si>
    <t>http://amzn.to/2uOQRzo</t>
  </si>
  <si>
    <t>Practice Test Ring/Thankyou</t>
  </si>
  <si>
    <t>Tweezers</t>
  </si>
  <si>
    <t>Optional</t>
  </si>
  <si>
    <t>IR Range Sensor</t>
  </si>
  <si>
    <t>Per Robot</t>
  </si>
  <si>
    <t>Purchase</t>
  </si>
  <si>
    <t>Printed</t>
  </si>
  <si>
    <t>Type</t>
  </si>
  <si>
    <t>Battery Clip with dc plug</t>
  </si>
  <si>
    <t>Arduino Nano + cord</t>
  </si>
  <si>
    <t>http://amzn.to/2xXwAZB</t>
  </si>
  <si>
    <t>Purchase LINK</t>
  </si>
  <si>
    <t>Cover -Flat (STANDARD)</t>
  </si>
  <si>
    <t>Cover- Lego compatible</t>
  </si>
  <si>
    <t>Cover- Servo Expansion</t>
  </si>
  <si>
    <t>Cover- Cloak (&amp; foam panels)</t>
  </si>
  <si>
    <t>Cover- Easy to Print</t>
  </si>
  <si>
    <t>Arm- Long flag pole</t>
  </si>
  <si>
    <t>Arm- Flipper Rear</t>
  </si>
  <si>
    <t>Blade- Straight 80 deg (STANDARD)</t>
  </si>
  <si>
    <t>Blade- Pyramid out</t>
  </si>
  <si>
    <t>Blade- Pyramid in</t>
  </si>
  <si>
    <t>Blade- Sharp edged</t>
  </si>
  <si>
    <t>Blade- Marker Mount</t>
  </si>
  <si>
    <t>Blade- Penny Mass holding</t>
  </si>
  <si>
    <t>Blade- Drop Over</t>
  </si>
  <si>
    <t>Blade- Long</t>
  </si>
  <si>
    <t>Rear Hatch- Flat (STANDARD)</t>
  </si>
  <si>
    <t>Rear Hatch- Marker Mount</t>
  </si>
  <si>
    <t>Rear Hatch- Line Follower Expansion 1</t>
  </si>
  <si>
    <t>Tire- Slick eLastic (STANDARD)</t>
  </si>
  <si>
    <t>Tire- V groove eLastic</t>
  </si>
  <si>
    <t>Tire- Straight groove eLastic</t>
  </si>
  <si>
    <t>Tire - Slick eFlex</t>
  </si>
  <si>
    <t>Wheel- 30T (STANDARD)</t>
  </si>
  <si>
    <t>Wheel- Doubler Insert</t>
  </si>
  <si>
    <t>Wheel- Cone Insert</t>
  </si>
  <si>
    <t>Chassis- (STANDARD)</t>
  </si>
  <si>
    <t>ArduinoMount- (STANDARD)</t>
  </si>
  <si>
    <t>Sizing Tube</t>
  </si>
  <si>
    <t>Pedestal Trophy</t>
  </si>
  <si>
    <t>Pulley Assembly with Weight Hanger</t>
  </si>
  <si>
    <t>Mount- Pulley Assy</t>
  </si>
  <si>
    <t>Pulley- Pulley Assy</t>
  </si>
  <si>
    <t>Weight Hanger- Pulley Assy</t>
  </si>
  <si>
    <t>eFlex</t>
  </si>
  <si>
    <t>Rear Hatch- Servo Mount</t>
  </si>
  <si>
    <t>Arm- Short grippers (for 'Rear Hatch- Servo Mount'')</t>
  </si>
  <si>
    <t>Arm- Long grippers (for 'Cover- Servo Expansion')</t>
  </si>
  <si>
    <t>Cover- Dump Truck (Requires 'Cover-Servo Expansion' to mount)</t>
  </si>
  <si>
    <t>Esun Website</t>
  </si>
  <si>
    <t>http://amzn.to/2wX7QPh</t>
  </si>
  <si>
    <t>Bearing for Weight hanger</t>
  </si>
  <si>
    <t>Blade- Wide</t>
  </si>
  <si>
    <t>Blade- Side Sense</t>
  </si>
  <si>
    <t xml:space="preserve">Cover- Penny </t>
  </si>
  <si>
    <t>expansion Board For Arduino</t>
  </si>
  <si>
    <t>608 Bearing for Assy_Pulley</t>
  </si>
  <si>
    <t>Tools</t>
  </si>
  <si>
    <t>https://engineerdog.com/simplesumo/</t>
  </si>
  <si>
    <t>For more info visit:</t>
  </si>
  <si>
    <t>Full Kits available here:</t>
  </si>
  <si>
    <t>https://engineerdog-webstore.fwscart.com/</t>
  </si>
  <si>
    <t>Optional Wood Sumo Ring</t>
  </si>
  <si>
    <t>Servo - (0-180 deg position control)</t>
  </si>
  <si>
    <t>Servo (Continuous Rotation)</t>
  </si>
  <si>
    <t>FS90R</t>
  </si>
  <si>
    <t>If my store is out of stock you might consider the alternate suppliers below for parts.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</si>
</sst>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00"/>
    <numFmt numFmtId="165" formatCode="0.0"/>
    <numFmt numFmtId="166" formatCode="_(&quot;$&quot;* #,##0.000_);_(&quot;$&quot;* \(#,##0.000\);_(&quot;$&quot;* &quot;-&quot;??_);_(@_)"/>
    <numFmt numFmtId="167" formatCode="&quot;$&quot;#,##0.00"/>
    <numFmt numFmtId="168" formatCode="0.000000"/>
    <numFmt numFmtId="169" formatCode="0.0%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color rgb="FF414245"/>
      <name val="Arial"/>
      <family val="2"/>
    </font>
    <font>
      <sz val="11"/>
      <color rgb="FF41424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1" fillId="2" borderId="1" xfId="1" applyNumberForma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" fillId="2" borderId="1" xfId="1" applyFill="1" applyBorder="1" applyAlignment="1" applyProtection="1">
      <alignment horizontal="center" vertical="center" wrapText="1"/>
    </xf>
    <xf numFmtId="0" fontId="1" fillId="2" borderId="3" xfId="1" applyFill="1" applyBorder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1" applyFill="1" applyAlignment="1" applyProtection="1">
      <alignment wrapText="1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9" fillId="4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44" fontId="0" fillId="0" borderId="1" xfId="2" applyNumberFormat="1" applyFont="1" applyBorder="1" applyAlignment="1" applyProtection="1">
      <alignment vertical="center"/>
      <protection locked="0"/>
    </xf>
    <xf numFmtId="0" fontId="14" fillId="0" borderId="1" xfId="4" applyBorder="1" applyAlignment="1" applyProtection="1">
      <alignment vertical="center" wrapText="1"/>
      <protection locked="0"/>
    </xf>
    <xf numFmtId="2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16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1" xfId="2" applyNumberFormat="1" applyFont="1" applyBorder="1" applyAlignment="1" applyProtection="1">
      <alignment vertical="center"/>
      <protection locked="0"/>
    </xf>
    <xf numFmtId="2" fontId="7" fillId="0" borderId="1" xfId="0" applyNumberFormat="1" applyFont="1" applyBorder="1" applyAlignment="1" applyProtection="1">
      <alignment vertical="center"/>
      <protection locked="0"/>
    </xf>
    <xf numFmtId="2" fontId="13" fillId="0" borderId="1" xfId="0" applyNumberFormat="1" applyFont="1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left" vertical="center"/>
      <protection locked="0"/>
    </xf>
    <xf numFmtId="3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44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4" fillId="0" borderId="1" xfId="4" applyBorder="1" applyAlignment="1" applyProtection="1">
      <alignment vertical="center"/>
      <protection locked="0"/>
    </xf>
    <xf numFmtId="44" fontId="0" fillId="0" borderId="1" xfId="2" applyNumberFormat="1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165" fontId="13" fillId="0" borderId="1" xfId="0" applyNumberFormat="1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167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67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167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167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69" fontId="15" fillId="0" borderId="1" xfId="3" applyNumberFormat="1" applyFont="1" applyFill="1" applyBorder="1" applyAlignment="1" applyProtection="1">
      <alignment horizontal="left" vertical="center" wrapText="1"/>
      <protection locked="0"/>
    </xf>
    <xf numFmtId="167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167" fontId="2" fillId="0" borderId="18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2" applyNumberFormat="1" applyFont="1" applyFill="1" applyBorder="1" applyAlignment="1" applyProtection="1">
      <alignment horizontal="center" vertical="center" wrapText="1"/>
      <protection locked="0"/>
    </xf>
    <xf numFmtId="167" fontId="2" fillId="0" borderId="20" xfId="2" applyNumberFormat="1" applyFont="1" applyFill="1" applyBorder="1" applyAlignment="1" applyProtection="1">
      <alignment horizontal="center" vertical="center" wrapText="1"/>
      <protection locked="0"/>
    </xf>
    <xf numFmtId="167" fontId="0" fillId="0" borderId="0" xfId="0" applyNumberForma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1" fontId="2" fillId="0" borderId="24" xfId="2" applyNumberFormat="1" applyFont="1" applyFill="1" applyBorder="1" applyAlignment="1" applyProtection="1">
      <alignment horizontal="center" vertical="center" wrapText="1"/>
      <protection locked="0"/>
    </xf>
    <xf numFmtId="167" fontId="8" fillId="0" borderId="0" xfId="0" applyNumberFormat="1" applyFont="1" applyAlignment="1" applyProtection="1">
      <alignment vertical="center"/>
      <protection locked="0"/>
    </xf>
    <xf numFmtId="0" fontId="0" fillId="0" borderId="0" xfId="0" quotePrefix="1" applyAlignment="1" applyProtection="1">
      <alignment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2" fontId="13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44" fontId="0" fillId="6" borderId="1" xfId="2" applyNumberFormat="1" applyFont="1" applyFill="1" applyBorder="1" applyAlignment="1" applyProtection="1">
      <alignment vertical="center"/>
      <protection locked="0"/>
    </xf>
    <xf numFmtId="164" fontId="0" fillId="6" borderId="1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" fillId="4" borderId="1" xfId="1" applyFill="1" applyBorder="1" applyAlignment="1" applyProtection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wrapText="1"/>
    </xf>
    <xf numFmtId="2" fontId="2" fillId="7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44" fontId="0" fillId="10" borderId="1" xfId="2" applyNumberFormat="1" applyFont="1" applyFill="1" applyBorder="1" applyAlignment="1" applyProtection="1">
      <alignment vertical="center"/>
      <protection locked="0"/>
    </xf>
    <xf numFmtId="164" fontId="0" fillId="10" borderId="1" xfId="0" applyNumberForma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 applyProtection="1">
      <alignment horizontal="center" vertical="center"/>
      <protection locked="0"/>
    </xf>
    <xf numFmtId="44" fontId="22" fillId="0" borderId="1" xfId="2" applyNumberFormat="1" applyFont="1" applyBorder="1" applyAlignment="1" applyProtection="1">
      <alignment vertical="center"/>
      <protection locked="0"/>
    </xf>
    <xf numFmtId="164" fontId="22" fillId="0" borderId="1" xfId="0" applyNumberFormat="1" applyFont="1" applyBorder="1" applyAlignment="1" applyProtection="1">
      <alignment horizontal="center" vertical="center"/>
      <protection locked="0"/>
    </xf>
    <xf numFmtId="165" fontId="22" fillId="0" borderId="1" xfId="0" applyNumberFormat="1" applyFont="1" applyBorder="1" applyAlignment="1" applyProtection="1">
      <alignment horizontal="center" vertical="center"/>
      <protection locked="0"/>
    </xf>
    <xf numFmtId="44" fontId="22" fillId="6" borderId="1" xfId="2" applyNumberFormat="1" applyFont="1" applyFill="1" applyBorder="1" applyAlignment="1" applyProtection="1">
      <alignment vertical="center"/>
      <protection locked="0"/>
    </xf>
    <xf numFmtId="164" fontId="22" fillId="6" borderId="1" xfId="0" applyNumberFormat="1" applyFont="1" applyFill="1" applyBorder="1" applyAlignment="1" applyProtection="1">
      <alignment horizontal="center" vertical="center"/>
      <protection locked="0"/>
    </xf>
    <xf numFmtId="44" fontId="0" fillId="11" borderId="1" xfId="2" applyNumberFormat="1" applyFont="1" applyFill="1" applyBorder="1" applyAlignment="1" applyProtection="1">
      <alignment vertical="center"/>
      <protection locked="0"/>
    </xf>
    <xf numFmtId="164" fontId="0" fillId="11" borderId="1" xfId="0" applyNumberForma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166" fontId="7" fillId="0" borderId="3" xfId="2" applyNumberFormat="1" applyFont="1" applyBorder="1" applyAlignment="1" applyProtection="1">
      <alignment horizontal="right" vertical="center"/>
      <protection locked="0"/>
    </xf>
    <xf numFmtId="166" fontId="7" fillId="0" borderId="5" xfId="2" applyNumberFormat="1" applyFont="1" applyBorder="1" applyAlignment="1" applyProtection="1">
      <alignment horizontal="right" vertical="center"/>
      <protection locked="0"/>
    </xf>
    <xf numFmtId="166" fontId="7" fillId="0" borderId="6" xfId="2" applyNumberFormat="1" applyFont="1" applyBorder="1" applyAlignment="1" applyProtection="1">
      <alignment horizontal="righ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right" vertical="center" wrapText="1"/>
      <protection locked="0"/>
    </xf>
    <xf numFmtId="0" fontId="3" fillId="0" borderId="23" xfId="0" applyFont="1" applyFill="1" applyBorder="1" applyAlignment="1" applyProtection="1">
      <alignment horizontal="righ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right" vertical="center" wrapText="1"/>
      <protection locked="0"/>
    </xf>
    <xf numFmtId="0" fontId="3" fillId="0" borderId="17" xfId="0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21" xfId="0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Fill="1" applyBorder="1" applyAlignment="1" applyProtection="1">
      <alignment horizontal="right" vertical="center" wrapText="1"/>
      <protection locked="0"/>
    </xf>
    <xf numFmtId="0" fontId="23" fillId="3" borderId="0" xfId="0" applyFont="1" applyFill="1" applyBorder="1" applyAlignment="1">
      <alignment horizontal="center" vertical="center" wrapText="1"/>
    </xf>
    <xf numFmtId="0" fontId="24" fillId="3" borderId="0" xfId="1" applyFont="1" applyFill="1" applyBorder="1" applyAlignment="1" applyProtection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4" fillId="2" borderId="1" xfId="1" applyFont="1" applyFill="1" applyBorder="1" applyAlignment="1" applyProtection="1">
      <alignment horizontal="center" vertical="center" wrapText="1"/>
    </xf>
    <xf numFmtId="0" fontId="25" fillId="2" borderId="0" xfId="0" applyFont="1" applyFill="1" applyAlignment="1">
      <alignment wrapText="1"/>
    </xf>
    <xf numFmtId="0" fontId="26" fillId="2" borderId="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vertical="center"/>
      <protection locked="0"/>
    </xf>
    <xf numFmtId="0" fontId="26" fillId="2" borderId="8" xfId="0" applyFont="1" applyFill="1" applyBorder="1" applyAlignment="1">
      <alignment horizontal="center" vertical="center" wrapText="1"/>
    </xf>
    <xf numFmtId="0" fontId="24" fillId="2" borderId="3" xfId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wrapText="1"/>
    </xf>
    <xf numFmtId="0" fontId="25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2" borderId="2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 wrapText="1"/>
    </xf>
    <xf numFmtId="0" fontId="23" fillId="3" borderId="0" xfId="0" applyFont="1" applyFill="1" applyBorder="1" applyAlignment="1">
      <alignment horizontal="left" vertical="center"/>
    </xf>
    <xf numFmtId="0" fontId="24" fillId="3" borderId="0" xfId="1" applyFont="1" applyFill="1" applyBorder="1" applyAlignment="1" applyProtection="1">
      <alignment horizontal="center" vertical="center"/>
    </xf>
  </cellXfs>
  <cellStyles count="5">
    <cellStyle name="Currency" xfId="2" builtinId="4"/>
    <cellStyle name="Hyperlink" xfId="1" builtinId="8"/>
    <cellStyle name="Hyperlink 2" xfId="4" xr:uid="{00000000-0005-0000-0000-000002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Assembly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'COST_PER_PART (2)'!$B$55:$B$993</c:f>
              <c:numCache>
                <c:formatCode>General</c:formatCode>
                <c:ptCount val="939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  <c:pt idx="61">
                  <c:v>67</c:v>
                </c:pt>
                <c:pt idx="62">
                  <c:v>68</c:v>
                </c:pt>
                <c:pt idx="63">
                  <c:v>69</c:v>
                </c:pt>
                <c:pt idx="64">
                  <c:v>70</c:v>
                </c:pt>
                <c:pt idx="65">
                  <c:v>71</c:v>
                </c:pt>
                <c:pt idx="66">
                  <c:v>72</c:v>
                </c:pt>
                <c:pt idx="67">
                  <c:v>73</c:v>
                </c:pt>
                <c:pt idx="68">
                  <c:v>74</c:v>
                </c:pt>
                <c:pt idx="69">
                  <c:v>75</c:v>
                </c:pt>
                <c:pt idx="70">
                  <c:v>76</c:v>
                </c:pt>
                <c:pt idx="71">
                  <c:v>77</c:v>
                </c:pt>
                <c:pt idx="72">
                  <c:v>78</c:v>
                </c:pt>
                <c:pt idx="73">
                  <c:v>79</c:v>
                </c:pt>
                <c:pt idx="74">
                  <c:v>80</c:v>
                </c:pt>
                <c:pt idx="75">
                  <c:v>81</c:v>
                </c:pt>
                <c:pt idx="76">
                  <c:v>82</c:v>
                </c:pt>
                <c:pt idx="77">
                  <c:v>83</c:v>
                </c:pt>
                <c:pt idx="78">
                  <c:v>84</c:v>
                </c:pt>
                <c:pt idx="79">
                  <c:v>85</c:v>
                </c:pt>
                <c:pt idx="80">
                  <c:v>86</c:v>
                </c:pt>
                <c:pt idx="81">
                  <c:v>87</c:v>
                </c:pt>
                <c:pt idx="82">
                  <c:v>88</c:v>
                </c:pt>
                <c:pt idx="83">
                  <c:v>89</c:v>
                </c:pt>
                <c:pt idx="84">
                  <c:v>90</c:v>
                </c:pt>
                <c:pt idx="85">
                  <c:v>91</c:v>
                </c:pt>
                <c:pt idx="86">
                  <c:v>92</c:v>
                </c:pt>
                <c:pt idx="87">
                  <c:v>93</c:v>
                </c:pt>
                <c:pt idx="88">
                  <c:v>94</c:v>
                </c:pt>
                <c:pt idx="89">
                  <c:v>95</c:v>
                </c:pt>
                <c:pt idx="90">
                  <c:v>96</c:v>
                </c:pt>
                <c:pt idx="91">
                  <c:v>97</c:v>
                </c:pt>
                <c:pt idx="92">
                  <c:v>98</c:v>
                </c:pt>
                <c:pt idx="93">
                  <c:v>99</c:v>
                </c:pt>
                <c:pt idx="94">
                  <c:v>100</c:v>
                </c:pt>
              </c:numCache>
            </c:numRef>
          </c:xVal>
          <c:yVal>
            <c:numRef>
              <c:f>'COST_PER_PART (2)'!$C$55:$C$993</c:f>
              <c:numCache>
                <c:formatCode>"$"#,##0.00</c:formatCode>
                <c:ptCount val="939"/>
                <c:pt idx="0">
                  <c:v>26.917835426343359</c:v>
                </c:pt>
                <c:pt idx="1">
                  <c:v>25.727359235867169</c:v>
                </c:pt>
                <c:pt idx="2">
                  <c:v>24.834502093010023</c:v>
                </c:pt>
                <c:pt idx="3">
                  <c:v>24.14005764856558</c:v>
                </c:pt>
                <c:pt idx="4">
                  <c:v>23.584502093010023</c:v>
                </c:pt>
                <c:pt idx="5">
                  <c:v>23.12995663846457</c:v>
                </c:pt>
                <c:pt idx="6">
                  <c:v>22.751168759676691</c:v>
                </c:pt>
                <c:pt idx="7">
                  <c:v>22.430655939163866</c:v>
                </c:pt>
                <c:pt idx="8">
                  <c:v>22.155930664438596</c:v>
                </c:pt>
                <c:pt idx="9">
                  <c:v>21.917835426343359</c:v>
                </c:pt>
                <c:pt idx="10">
                  <c:v>21.709502093010023</c:v>
                </c:pt>
                <c:pt idx="11">
                  <c:v>21.525678563598259</c:v>
                </c:pt>
                <c:pt idx="12">
                  <c:v>21.362279870787802</c:v>
                </c:pt>
                <c:pt idx="13">
                  <c:v>21.216081040378448</c:v>
                </c:pt>
                <c:pt idx="14">
                  <c:v>21.084502093010023</c:v>
                </c:pt>
                <c:pt idx="15">
                  <c:v>20.965454473962403</c:v>
                </c:pt>
                <c:pt idx="16">
                  <c:v>20.857229365737297</c:v>
                </c:pt>
                <c:pt idx="17">
                  <c:v>20.758415136488285</c:v>
                </c:pt>
                <c:pt idx="18">
                  <c:v>20.667835426343359</c:v>
                </c:pt>
                <c:pt idx="19">
                  <c:v>20.584502093010023</c:v>
                </c:pt>
                <c:pt idx="20">
                  <c:v>20.50757901608695</c:v>
                </c:pt>
                <c:pt idx="21">
                  <c:v>20.436353944861875</c:v>
                </c:pt>
                <c:pt idx="22">
                  <c:v>20.370216378724312</c:v>
                </c:pt>
                <c:pt idx="23">
                  <c:v>20.308640024044507</c:v>
                </c:pt>
                <c:pt idx="24">
                  <c:v>20.251168759676695</c:v>
                </c:pt>
                <c:pt idx="25">
                  <c:v>20.197405318816475</c:v>
                </c:pt>
                <c:pt idx="26">
                  <c:v>20.147002093010023</c:v>
                </c:pt>
                <c:pt idx="27">
                  <c:v>20.099653608161539</c:v>
                </c:pt>
                <c:pt idx="28">
                  <c:v>20.055090328304143</c:v>
                </c:pt>
                <c:pt idx="29">
                  <c:v>20.013073521581454</c:v>
                </c:pt>
                <c:pt idx="30">
                  <c:v>19.973390981898913</c:v>
                </c:pt>
                <c:pt idx="31">
                  <c:v>19.935853444361374</c:v>
                </c:pt>
                <c:pt idx="32">
                  <c:v>19.900291566694239</c:v>
                </c:pt>
                <c:pt idx="33">
                  <c:v>19.866553375061308</c:v>
                </c:pt>
                <c:pt idx="34">
                  <c:v>19.834502093010023</c:v>
                </c:pt>
                <c:pt idx="35">
                  <c:v>19.804014288131974</c:v>
                </c:pt>
                <c:pt idx="36">
                  <c:v>19.774978283486213</c:v>
                </c:pt>
                <c:pt idx="37">
                  <c:v>19.747292790684444</c:v>
                </c:pt>
                <c:pt idx="38">
                  <c:v>19.72086572937366</c:v>
                </c:pt>
                <c:pt idx="39">
                  <c:v>19.695613204121134</c:v>
                </c:pt>
                <c:pt idx="40">
                  <c:v>19.671458614749156</c:v>
                </c:pt>
                <c:pt idx="41">
                  <c:v>19.648331880244069</c:v>
                </c:pt>
                <c:pt idx="42">
                  <c:v>19.626168759676691</c:v>
                </c:pt>
                <c:pt idx="43">
                  <c:v>19.604910256275332</c:v>
                </c:pt>
                <c:pt idx="44">
                  <c:v>19.584502093010023</c:v>
                </c:pt>
                <c:pt idx="45">
                  <c:v>19.564894249872768</c:v>
                </c:pt>
                <c:pt idx="46">
                  <c:v>19.546040554548487</c:v>
                </c:pt>
                <c:pt idx="47">
                  <c:v>19.527898319425116</c:v>
                </c:pt>
                <c:pt idx="48">
                  <c:v>19.510428018935951</c:v>
                </c:pt>
                <c:pt idx="49">
                  <c:v>19.493593002100933</c:v>
                </c:pt>
                <c:pt idx="50">
                  <c:v>19.477359235867169</c:v>
                </c:pt>
                <c:pt idx="51">
                  <c:v>19.461695075466164</c:v>
                </c:pt>
                <c:pt idx="52">
                  <c:v>19.446571058527265</c:v>
                </c:pt>
                <c:pt idx="53">
                  <c:v>19.431959720128667</c:v>
                </c:pt>
                <c:pt idx="54">
                  <c:v>19.417835426343359</c:v>
                </c:pt>
                <c:pt idx="55">
                  <c:v>19.404174224157568</c:v>
                </c:pt>
                <c:pt idx="56">
                  <c:v>19.390953705913251</c:v>
                </c:pt>
                <c:pt idx="57">
                  <c:v>19.378152886660821</c:v>
                </c:pt>
                <c:pt idx="58">
                  <c:v>19.365752093010023</c:v>
                </c:pt>
                <c:pt idx="59">
                  <c:v>19.353732862240793</c:v>
                </c:pt>
                <c:pt idx="60">
                  <c:v>19.342077850585781</c:v>
                </c:pt>
                <c:pt idx="61">
                  <c:v>19.33077074972644</c:v>
                </c:pt>
                <c:pt idx="62">
                  <c:v>19.319796210657081</c:v>
                </c:pt>
                <c:pt idx="63">
                  <c:v>19.309139774169445</c:v>
                </c:pt>
                <c:pt idx="64">
                  <c:v>19.298787807295739</c:v>
                </c:pt>
                <c:pt idx="65">
                  <c:v>19.288727445122703</c:v>
                </c:pt>
                <c:pt idx="66">
                  <c:v>19.27894653745447</c:v>
                </c:pt>
                <c:pt idx="67">
                  <c:v>19.26943359985934</c:v>
                </c:pt>
                <c:pt idx="68">
                  <c:v>19.260177768685697</c:v>
                </c:pt>
                <c:pt idx="69">
                  <c:v>19.251168759676691</c:v>
                </c:pt>
                <c:pt idx="70">
                  <c:v>19.242396829852133</c:v>
                </c:pt>
                <c:pt idx="71">
                  <c:v>19.233852742360675</c:v>
                </c:pt>
                <c:pt idx="72">
                  <c:v>19.225527734035666</c:v>
                </c:pt>
                <c:pt idx="73">
                  <c:v>19.217413485415086</c:v>
                </c:pt>
                <c:pt idx="74">
                  <c:v>19.209502093010023</c:v>
                </c:pt>
                <c:pt idx="75">
                  <c:v>19.201786043627308</c:v>
                </c:pt>
                <c:pt idx="76">
                  <c:v>19.194258190570999</c:v>
                </c:pt>
                <c:pt idx="77">
                  <c:v>19.186911731564241</c:v>
                </c:pt>
                <c:pt idx="78">
                  <c:v>19.179740188248118</c:v>
                </c:pt>
                <c:pt idx="79">
                  <c:v>19.172737387127672</c:v>
                </c:pt>
                <c:pt idx="80">
                  <c:v>19.165897441847235</c:v>
                </c:pt>
                <c:pt idx="81">
                  <c:v>19.159214736688185</c:v>
                </c:pt>
                <c:pt idx="82">
                  <c:v>19.152683911191843</c:v>
                </c:pt>
                <c:pt idx="83">
                  <c:v>19.146299845819012</c:v>
                </c:pt>
                <c:pt idx="84">
                  <c:v>19.14005764856558</c:v>
                </c:pt>
                <c:pt idx="85">
                  <c:v>19.133952642460574</c:v>
                </c:pt>
                <c:pt idx="86">
                  <c:v>19.12798035387959</c:v>
                </c:pt>
                <c:pt idx="87">
                  <c:v>19.122136501612175</c:v>
                </c:pt>
                <c:pt idx="88">
                  <c:v>19.116416986627044</c:v>
                </c:pt>
                <c:pt idx="89">
                  <c:v>19.110817882483708</c:v>
                </c:pt>
                <c:pt idx="90">
                  <c:v>19.105335426343359</c:v>
                </c:pt>
                <c:pt idx="91">
                  <c:v>19.099966010535798</c:v>
                </c:pt>
                <c:pt idx="92">
                  <c:v>19.094706174642678</c:v>
                </c:pt>
                <c:pt idx="93">
                  <c:v>19.089552598060529</c:v>
                </c:pt>
                <c:pt idx="94">
                  <c:v>19.084502093010023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B0-40F3-8C46-406F37A68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63656"/>
        <c:axId val="167322312"/>
      </c:scatterChart>
      <c:valAx>
        <c:axId val="172363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2312"/>
        <c:crosses val="autoZero"/>
        <c:crossBetween val="midCat"/>
      </c:valAx>
      <c:valAx>
        <c:axId val="16732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636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engineerdog.com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36</xdr:row>
      <xdr:rowOff>0</xdr:rowOff>
    </xdr:from>
    <xdr:to>
      <xdr:col>6</xdr:col>
      <xdr:colOff>142875</xdr:colOff>
      <xdr:row>46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133350</xdr:colOff>
      <xdr:row>0</xdr:row>
      <xdr:rowOff>57151</xdr:rowOff>
    </xdr:from>
    <xdr:to>
      <xdr:col>2</xdr:col>
      <xdr:colOff>828675</xdr:colOff>
      <xdr:row>1</xdr:row>
      <xdr:rowOff>427947</xdr:rowOff>
    </xdr:to>
    <xdr:pic>
      <xdr:nvPicPr>
        <xdr:cNvPr id="3" name="Picture 2" descr="C:\Users\Michael\Desktop\Engineerdog.com\engineerdog art\logo square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1"/>
          <a:ext cx="1304925" cy="8851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179294</xdr:colOff>
      <xdr:row>0</xdr:row>
      <xdr:rowOff>62754</xdr:rowOff>
    </xdr:from>
    <xdr:to>
      <xdr:col>3</xdr:col>
      <xdr:colOff>1783977</xdr:colOff>
      <xdr:row>5</xdr:row>
      <xdr:rowOff>214033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6A86A0-1E68-451A-AD5F-DA1B5B01E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754"/>
          <a:ext cx="1604683" cy="1095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2232213</xdr:colOff>
      <xdr:row>0</xdr:row>
      <xdr:rowOff>53788</xdr:rowOff>
    </xdr:from>
    <xdr:to>
      <xdr:col>4</xdr:col>
      <xdr:colOff>673863</xdr:colOff>
      <xdr:row>5</xdr:row>
      <xdr:rowOff>194662</xdr:rowOff>
    </xdr:to>
    <xdr:pic>
      <xdr:nvPicPr>
        <xdr:cNvPr id="3" name="Picture 2" descr="C:\Users\Michael Graham\AppData\Local\Microsoft\Windows\INetCache\Content.Word\Main_Image.jpg">
          <a:extLst>
            <a:ext uri="{FF2B5EF4-FFF2-40B4-BE49-F238E27FC236}">
              <a16:creationId xmlns:a16="http://schemas.microsoft.com/office/drawing/2014/main" id="{2E3CCDCA-B6B5-449F-A3C3-D817718642F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719" y="53788"/>
          <a:ext cx="1256568" cy="10847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mazon.com/dp/B06X3WHH9M/_encoding=UTF8?coliid=I3NCQFLIC5VXD8&amp;colid=25HFPTQAEHT4S" TargetMode="External"/><Relationship Id="rId21" Type="http://schemas.openxmlformats.org/officeDocument/2006/relationships/hyperlink" Target="https://www.amazon.com/gp/product/B00XT0PBC0/ref=oh_aui_detailpage_o09_s00?ie=UTF8&amp;psc=1" TargetMode="External"/><Relationship Id="rId34" Type="http://schemas.openxmlformats.org/officeDocument/2006/relationships/hyperlink" Target="https://www.amazon.com/dp/B00NHQFA68/_encoding=UTF8?coliid=I229SZY4KI6E81&amp;colid=25HFPTQAEHT4S" TargetMode="External"/><Relationship Id="rId42" Type="http://schemas.openxmlformats.org/officeDocument/2006/relationships/hyperlink" Target="https://www.banggood.com/Wholesale-1000g-x-0_1g-Digital-Gem-Gram-Diamond-Pocket-Lab-Scale-p-12225.html?rmmds=mywishlist" TargetMode="External"/><Relationship Id="rId47" Type="http://schemas.openxmlformats.org/officeDocument/2006/relationships/hyperlink" Target="https://www.amazon.com/Infrared-Wireless-Control-Controller-Arduino/dp/B01EL7I5HC/ref=sr_1_fkmr3_2?ie=UTF8&amp;qid=1494123158&amp;sr=8-2-fkmr3&amp;keywords=VS1838+Arduino+Infrared+IR+Wireless+Remote+Control+Sensor+Module+Kits" TargetMode="External"/><Relationship Id="rId50" Type="http://schemas.openxmlformats.org/officeDocument/2006/relationships/hyperlink" Target="https://www.amazon.com/dp/B01DFWIIA8?psc=1" TargetMode="External"/><Relationship Id="rId55" Type="http://schemas.openxmlformats.org/officeDocument/2006/relationships/hyperlink" Target="http://amzn.to/2rDLnVb" TargetMode="External"/><Relationship Id="rId63" Type="http://schemas.openxmlformats.org/officeDocument/2006/relationships/hyperlink" Target="http://amzn.to/2rwd1EQ" TargetMode="External"/><Relationship Id="rId68" Type="http://schemas.openxmlformats.org/officeDocument/2006/relationships/hyperlink" Target="http://amzn.to/2sqaDQe" TargetMode="External"/><Relationship Id="rId76" Type="http://schemas.openxmlformats.org/officeDocument/2006/relationships/hyperlink" Target="http://amzn.to/2taNVz4" TargetMode="External"/><Relationship Id="rId84" Type="http://schemas.openxmlformats.org/officeDocument/2006/relationships/hyperlink" Target="http://amzn.to/2taNVz4" TargetMode="External"/><Relationship Id="rId89" Type="http://schemas.openxmlformats.org/officeDocument/2006/relationships/hyperlink" Target="http://amzn.to/2taNVz4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amazon.com/gp/product/B01I57HIJ0/ref=oh_aui_detailpage_o08_s00?ie=UTF8&amp;psc=1" TargetMode="External"/><Relationship Id="rId71" Type="http://schemas.openxmlformats.org/officeDocument/2006/relationships/hyperlink" Target="http://amzn.to/2taNVz4" TargetMode="External"/><Relationship Id="rId92" Type="http://schemas.openxmlformats.org/officeDocument/2006/relationships/hyperlink" Target="http://amzn.to/2taNVz4" TargetMode="External"/><Relationship Id="rId2" Type="http://schemas.openxmlformats.org/officeDocument/2006/relationships/hyperlink" Target="http://amzn.to/2pSq19h" TargetMode="External"/><Relationship Id="rId16" Type="http://schemas.openxmlformats.org/officeDocument/2006/relationships/hyperlink" Target="https://www.banggood.com/10Pcs-40P-20cm-Female-to-Female-Dupont-Jumper-Jump-Cable-Wire-For-Arduino-p-1033591.html?rmmds=search" TargetMode="External"/><Relationship Id="rId29" Type="http://schemas.openxmlformats.org/officeDocument/2006/relationships/hyperlink" Target="https://www.amazon.com/gp/product/B01KJ8B97U/ref=oh_aui_detailpage_o09_s02?ie=UTF8&amp;psc=1" TargetMode="External"/><Relationship Id="rId11" Type="http://schemas.openxmlformats.org/officeDocument/2006/relationships/hyperlink" Target="https://www.amazon.com/KOOKYE-ATMEGA328P-Module-Micro-controller-Arduino/dp/B019SXND4O/ref=sr_1_3?s=electronics&amp;ie=UTF8&amp;qid=1494120998&amp;sr=1-3&amp;keywords=arduino+nano" TargetMode="External"/><Relationship Id="rId24" Type="http://schemas.openxmlformats.org/officeDocument/2006/relationships/hyperlink" Target="https://www.banggood.com/Wholesale-Ultrasonic-Module-HC-SR04-Distance-Measuring-Ranging-Transducer-Sensor-p-40313.html?rmmds=myorder" TargetMode="External"/><Relationship Id="rId32" Type="http://schemas.openxmlformats.org/officeDocument/2006/relationships/hyperlink" Target="https://www.banggood.com/20X-Towerpro-SG90-Adjust-Parts-Horns-and-Arms-p-1061965.html?rmmds=search" TargetMode="External"/><Relationship Id="rId37" Type="http://schemas.openxmlformats.org/officeDocument/2006/relationships/hyperlink" Target="https://www.amazon.com/dp/B01BBSXDGW/_encoding=UTF8?coliid=ICS01DW8KW5ZG&amp;colid=25HFPTQAEHT4S&amp;th=1" TargetMode="External"/><Relationship Id="rId40" Type="http://schemas.openxmlformats.org/officeDocument/2006/relationships/hyperlink" Target="https://www.amazon.com/dp/B0080DLFIA/ref=twister_B01M7YAIFX?th=1" TargetMode="External"/><Relationship Id="rId45" Type="http://schemas.openxmlformats.org/officeDocument/2006/relationships/hyperlink" Target="https://www.amazon.com/gp/product/007222617X/ref=oh_aui_detailpage_o09_s00?ie=UTF8&amp;psc=1" TargetMode="External"/><Relationship Id="rId53" Type="http://schemas.openxmlformats.org/officeDocument/2006/relationships/hyperlink" Target="http://amzn.to/2q3Wtm5" TargetMode="External"/><Relationship Id="rId58" Type="http://schemas.openxmlformats.org/officeDocument/2006/relationships/hyperlink" Target="http://www.banggood.com/DT832-Digital-LCD-Multimeter-Ohm-Voltage-Ampere-Meter-Buzzer-Function-with-Test-Probe-p-1119906.html?rmmds=search" TargetMode="External"/><Relationship Id="rId66" Type="http://schemas.openxmlformats.org/officeDocument/2006/relationships/hyperlink" Target="https://www.intservo.com/products/esun-elastic-tpu-tpe-filament-natural-1kg-2-2lb-spool?variant=33729529091" TargetMode="External"/><Relationship Id="rId74" Type="http://schemas.openxmlformats.org/officeDocument/2006/relationships/hyperlink" Target="http://amzn.to/2taNVz4" TargetMode="External"/><Relationship Id="rId79" Type="http://schemas.openxmlformats.org/officeDocument/2006/relationships/hyperlink" Target="http://amzn.to/2taNVz4" TargetMode="External"/><Relationship Id="rId87" Type="http://schemas.openxmlformats.org/officeDocument/2006/relationships/hyperlink" Target="http://amzn.to/2taNVz4" TargetMode="External"/><Relationship Id="rId5" Type="http://schemas.openxmlformats.org/officeDocument/2006/relationships/hyperlink" Target="https://www.amazon.com/Hosyl-2-1x5-5mm-Connector-Battery-Pieces/dp/B01E6UNOKW/ref=sr_1_12?s=electronics&amp;ie=UTF8&amp;qid=1494120321&amp;sr=1-12&amp;keywords=DC+Plug+2.1+X+5.5mm+9V+Battery+Clip" TargetMode="External"/><Relationship Id="rId61" Type="http://schemas.openxmlformats.org/officeDocument/2006/relationships/hyperlink" Target="http://amzn.to/2rQGT1B" TargetMode="External"/><Relationship Id="rId82" Type="http://schemas.openxmlformats.org/officeDocument/2006/relationships/hyperlink" Target="http://amzn.to/2taNVz4" TargetMode="External"/><Relationship Id="rId90" Type="http://schemas.openxmlformats.org/officeDocument/2006/relationships/hyperlink" Target="http://amzn.to/2taNVz4" TargetMode="External"/><Relationship Id="rId95" Type="http://schemas.openxmlformats.org/officeDocument/2006/relationships/hyperlink" Target="http://bit.ly/2roSAvQ" TargetMode="External"/><Relationship Id="rId19" Type="http://schemas.openxmlformats.org/officeDocument/2006/relationships/hyperlink" Target="https://www.amazon.com/gp/product/B06WVGZF5M/ref=oh_aui_detailpage_o08_s02?ie=UTF8&amp;psc=1" TargetMode="External"/><Relationship Id="rId14" Type="http://schemas.openxmlformats.org/officeDocument/2006/relationships/hyperlink" Target="https://www.banggood.com/5Pcs-Multi-Function-Funduino-Nano-Shield-Nano-Sensor-Expansion-Board-p-970410.html?rmmds=search" TargetMode="External"/><Relationship Id="rId22" Type="http://schemas.openxmlformats.org/officeDocument/2006/relationships/hyperlink" Target="https://www.banggood.com/Infrared-Obstacle-Avoidance-Sensor-For-Arduino-Smart-Car-Robot-p-72965.html?rmmds=myorder" TargetMode="External"/><Relationship Id="rId27" Type="http://schemas.openxmlformats.org/officeDocument/2006/relationships/hyperlink" Target="https://www.banggood.com/100Pcs-Momentary-Tactile-Tact-Push-Button-Switch-2-Pin-DIP-6x6x5mm-p-1051991.html?rmmds=myorder" TargetMode="External"/><Relationship Id="rId30" Type="http://schemas.openxmlformats.org/officeDocument/2006/relationships/hyperlink" Target="https://www.amazon.com/gp/product/B01KJ8B97U/ref=oh_aui_detailpage_o09_s02?ie=UTF8&amp;psc=1" TargetMode="External"/><Relationship Id="rId35" Type="http://schemas.openxmlformats.org/officeDocument/2006/relationships/hyperlink" Target="https://www.amazon.com/dp/B015264EYY/_encoding=UTF8?coliid=I16G9ZQJP3AQHZ&amp;colid=25HFPTQAEHT4S" TargetMode="External"/><Relationship Id="rId43" Type="http://schemas.openxmlformats.org/officeDocument/2006/relationships/hyperlink" Target="http://www.homedepot.com/p/1-in-x-30-in-x-2-5-ft-Pine-Edge-Glued-Panel-Round-Board-ZPRLR0130/205022789" TargetMode="External"/><Relationship Id="rId48" Type="http://schemas.openxmlformats.org/officeDocument/2006/relationships/hyperlink" Target="https://www.aliexpress.com/item/10PCS-LOT-IR-Infrared-Obstacle-Avoidance-Sensor-Module-for-Arduino-Smart-Car-Robot-3-wire-Reflective/32417290091.html?spm=2114.01010208.8.4.nJwLST" TargetMode="External"/><Relationship Id="rId56" Type="http://schemas.openxmlformats.org/officeDocument/2006/relationships/hyperlink" Target="https://www.dollartree.com/Tool-Bench-Hardware-Tool-Boxes/p370911/index.pro" TargetMode="External"/><Relationship Id="rId64" Type="http://schemas.openxmlformats.org/officeDocument/2006/relationships/hyperlink" Target="http://amzn.to/2rwd1EQ" TargetMode="External"/><Relationship Id="rId69" Type="http://schemas.openxmlformats.org/officeDocument/2006/relationships/hyperlink" Target="https://www.intservo.com/products/esun-elastic-tpu-tpe-filament-natural-1kg-2-2lb-spool?variant=33729529091" TargetMode="External"/><Relationship Id="rId77" Type="http://schemas.openxmlformats.org/officeDocument/2006/relationships/hyperlink" Target="http://amzn.to/2taNVz4" TargetMode="External"/><Relationship Id="rId8" Type="http://schemas.openxmlformats.org/officeDocument/2006/relationships/hyperlink" Target="https://www.amazon.com/gp/product/B01COSN7O6/ref=oh_aui_detailpage_o08_s01?ie=UTF8&amp;psc=1" TargetMode="External"/><Relationship Id="rId51" Type="http://schemas.openxmlformats.org/officeDocument/2006/relationships/hyperlink" Target="http://store.hp.com/us/en/pdp/hp-universal-instant-dry-gloss-photo-paper-914-mm-x-305-m-%2836-in-x-100-ft%29" TargetMode="External"/><Relationship Id="rId72" Type="http://schemas.openxmlformats.org/officeDocument/2006/relationships/hyperlink" Target="http://amzn.to/2taNVz4" TargetMode="External"/><Relationship Id="rId80" Type="http://schemas.openxmlformats.org/officeDocument/2006/relationships/hyperlink" Target="http://amzn.to/2taNVz4" TargetMode="External"/><Relationship Id="rId85" Type="http://schemas.openxmlformats.org/officeDocument/2006/relationships/hyperlink" Target="http://amzn.to/2taNVz4" TargetMode="External"/><Relationship Id="rId93" Type="http://schemas.openxmlformats.org/officeDocument/2006/relationships/hyperlink" Target="http://amzn.to/2taNVz4" TargetMode="External"/><Relationship Id="rId3" Type="http://schemas.openxmlformats.org/officeDocument/2006/relationships/hyperlink" Target="http://amzn.to/2pms9mo" TargetMode="External"/><Relationship Id="rId12" Type="http://schemas.openxmlformats.org/officeDocument/2006/relationships/hyperlink" Target="https://www.banggood.com/3Pcs-ATmega328P-Arduino-Compatible-Nano-V3-Improved-Version-With-USB-Cable-p-983487.html?rmmds=search" TargetMode="External"/><Relationship Id="rId17" Type="http://schemas.openxmlformats.org/officeDocument/2006/relationships/hyperlink" Target="https://www.banggood.com/800Pcs-10cm-Female-To-Female-Dupont-Line-Jumper-Cable-For-Arduino-p-1054773.html?rmmds=search" TargetMode="External"/><Relationship Id="rId25" Type="http://schemas.openxmlformats.org/officeDocument/2006/relationships/hyperlink" Target="https://www.amazon.com/D-FantiX-Digital-Battery-Checker-Batteries/dp/B014FEM21G/ref=pd_sbs_60_11?_encoding=UTF8&amp;pd_rd_i=B014FEM21G&amp;pd_rd_r=VDWCGVDXK7ESZ68B1S27&amp;pd_rd_w=288Ny&amp;pd_rd_wg=AQVzF&amp;psc=1&amp;refRID=VDWCGVDXK7ESZ68B1S27" TargetMode="External"/><Relationship Id="rId33" Type="http://schemas.openxmlformats.org/officeDocument/2006/relationships/hyperlink" Target="https://www.amazon.com/dp/0753473119/_encoding=UTF8?coliid=ILUKCD5W85HSM&amp;colid=25HFPTQAEHT4S" TargetMode="External"/><Relationship Id="rId38" Type="http://schemas.openxmlformats.org/officeDocument/2006/relationships/hyperlink" Target="https://www.amazon.com/LEGO-Classic-Medium-Creative-Brick/dp/B00NHQFA1I/ref=pd_bxgy_21_3?_encoding=UTF8&amp;pd_rd_i=B00NHQFA1I&amp;pd_rd_r=0P6PPXV66YNC4PJSHC38&amp;pd_rd_w=4BMou&amp;pd_rd_wg=SBZiI&amp;psc=1&amp;refRID=0P6PPXV66YNC4PJSHC38" TargetMode="External"/><Relationship Id="rId46" Type="http://schemas.openxmlformats.org/officeDocument/2006/relationships/hyperlink" Target="https://www.banggood.com/Infrared-IR-Receiver-Module-Wireless-Remote-Control-Kit-For-Arduino-p-914005.html?rmmds=myorder" TargetMode="External"/><Relationship Id="rId59" Type="http://schemas.openxmlformats.org/officeDocument/2006/relationships/hyperlink" Target="http://www.banggood.com/Double-Stitch-Alligator-Test-Lead-Clip-To-Probe-Cable-For-Multimeters-p-947850.html?rmmds=search" TargetMode="External"/><Relationship Id="rId67" Type="http://schemas.openxmlformats.org/officeDocument/2006/relationships/hyperlink" Target="https://www.amazon.com/Function-Multimeter-Electronic-Measurements-Voltmeter/dp/B00QTOEKPW/ref=sr_1_2?rps=1&amp;ie=UTF8&amp;qid=1491682396&amp;sr=8-2&amp;keywords=7+Function+Digital+Multimeter&amp;refinements=p_85%3A2470955011" TargetMode="External"/><Relationship Id="rId20" Type="http://schemas.openxmlformats.org/officeDocument/2006/relationships/hyperlink" Target="https://www.banggood.com/Dual-Motor-Driver-Module-1A-TB6612FNG-For-Arduino-Microcontroller-p-926152.html?rmmds=myorder" TargetMode="External"/><Relationship Id="rId41" Type="http://schemas.openxmlformats.org/officeDocument/2006/relationships/hyperlink" Target="https://www.amazon.com/uxcell-Torque-Electric-Replacement-Motor/dp/B00AUCGJX0/ref=pd_sim_60_7?_encoding=UTF8&amp;pd_rd_i=B00AUCGJX0&amp;pd_rd_r=Z4YHTMM04NYZYD32JYJM&amp;pd_rd_w=BlCcx&amp;pd_rd_wg=Z8Ato&amp;psc=1&amp;refRID=Z4YHTMM04NYZYD32JYJM" TargetMode="External"/><Relationship Id="rId54" Type="http://schemas.openxmlformats.org/officeDocument/2006/relationships/hyperlink" Target="http://amzn.to/2rov3eQ" TargetMode="External"/><Relationship Id="rId62" Type="http://schemas.openxmlformats.org/officeDocument/2006/relationships/hyperlink" Target="http://amzn.to/2rDf5gt" TargetMode="External"/><Relationship Id="rId70" Type="http://schemas.openxmlformats.org/officeDocument/2006/relationships/hyperlink" Target="https://www.banggood.com/5-Pcs-5V-Electromagnetic-Active-Buzzer-Continuous-Beep-Continuously-p-1035626.html?rmmds=myorder" TargetMode="External"/><Relationship Id="rId75" Type="http://schemas.openxmlformats.org/officeDocument/2006/relationships/hyperlink" Target="http://amzn.to/2taNVz4" TargetMode="External"/><Relationship Id="rId83" Type="http://schemas.openxmlformats.org/officeDocument/2006/relationships/hyperlink" Target="http://amzn.to/2taNVz4" TargetMode="External"/><Relationship Id="rId88" Type="http://schemas.openxmlformats.org/officeDocument/2006/relationships/hyperlink" Target="http://amzn.to/2taNVz4" TargetMode="External"/><Relationship Id="rId91" Type="http://schemas.openxmlformats.org/officeDocument/2006/relationships/hyperlink" Target="http://amzn.to/2taNVz4" TargetMode="External"/><Relationship Id="rId96" Type="http://schemas.openxmlformats.org/officeDocument/2006/relationships/hyperlink" Target="http://amzn.to/2p8GRkQ" TargetMode="External"/><Relationship Id="rId1" Type="http://schemas.openxmlformats.org/officeDocument/2006/relationships/hyperlink" Target="http://www.banggood.com/Double-Stitch-Alligator-Test-Lead-Clip-To-Probe-Cable-For-Multimeters-p-947850.html?rmmds=search" TargetMode="External"/><Relationship Id="rId6" Type="http://schemas.openxmlformats.org/officeDocument/2006/relationships/hyperlink" Target="https://www.amazon.com/LampVPath-12Packs-solderless-breadboard-Arduino/dp/B01KKE602W/ref=pd_sim_23_6?_encoding=UTF8&amp;pd_rd_i=B01KKE602W&amp;pd_rd_r=7FM9FK3V25FP132JM7FS&amp;pd_rd_w=oOR8L&amp;pd_rd_wg=9aM7g&amp;psc=1&amp;refRID=7FM9FK3V25FP132JM7FS" TargetMode="External"/><Relationship Id="rId15" Type="http://schemas.openxmlformats.org/officeDocument/2006/relationships/hyperlink" Target="https://www.banggood.com/3Pcs-40P-20cm-Female-to-Female-Dupont-Jumper-Jump-Cable-Wire-For-Arduino-p-1033590.html?rmmds=search" TargetMode="External"/><Relationship Id="rId23" Type="http://schemas.openxmlformats.org/officeDocument/2006/relationships/hyperlink" Target="https://www.banggood.com/shopping_cart.php" TargetMode="External"/><Relationship Id="rId28" Type="http://schemas.openxmlformats.org/officeDocument/2006/relationships/hyperlink" Target="https://www.amazon.com/dp/B00BT4TTBM/_encoding=UTF8?coliid=I2LQZV9PMKH9JO&amp;colid=25HFPTQAEHT4S" TargetMode="External"/><Relationship Id="rId36" Type="http://schemas.openxmlformats.org/officeDocument/2006/relationships/hyperlink" Target="https://www.amazon.com/dp/B00NHQF6MG/_encoding=UTF8?coliid=I17WHY9I0J49NR&amp;colid=25HFPTQAEHT4S" TargetMode="External"/><Relationship Id="rId49" Type="http://schemas.openxmlformats.org/officeDocument/2006/relationships/hyperlink" Target="https://www.banggood.com/N20-DC6V-100RPM-Gear-Motor-Miniature-High-Torque-Gear-Box-Motor-p-972984.html?rmmds=myorder" TargetMode="External"/><Relationship Id="rId57" Type="http://schemas.openxmlformats.org/officeDocument/2006/relationships/hyperlink" Target="http://amzn.to/2ruOrHh" TargetMode="External"/><Relationship Id="rId10" Type="http://schemas.openxmlformats.org/officeDocument/2006/relationships/hyperlink" Target="https://www.banggood.com/Funduino-Nano-Expansion-Board-ATmega328P-Nano-V3-Improved-Version-For-Arduino-p-1011009.html?rmmds=myorder" TargetMode="External"/><Relationship Id="rId31" Type="http://schemas.openxmlformats.org/officeDocument/2006/relationships/hyperlink" Target="https://www.banggood.com/4-X-TowerPro-SG90-Mini-Gear-Micro-9g-Analog-Servo-p-1010676.html?rmmds=search" TargetMode="External"/><Relationship Id="rId44" Type="http://schemas.openxmlformats.org/officeDocument/2006/relationships/hyperlink" Target="https://www.banggood.com/8Pcs-GA12-N20-Mini-DC-6V-30RPM-Gear-Motor-p-1004531.html?rmmds=mywishlist" TargetMode="External"/><Relationship Id="rId52" Type="http://schemas.openxmlformats.org/officeDocument/2006/relationships/hyperlink" Target="https://www.amazon.com/GenBasic-Female-Solderless-Breadboard-Prototyping/dp/B01L5ULRUA/ref=sr_1_3?s=electronics&amp;ie=UTF8&amp;qid=1494121760&amp;sr=1-3&amp;keywords=arduino+jumper+cable+female+to+female" TargetMode="External"/><Relationship Id="rId60" Type="http://schemas.openxmlformats.org/officeDocument/2006/relationships/hyperlink" Target="http://amzn.to/2rwd1EQ" TargetMode="External"/><Relationship Id="rId65" Type="http://schemas.openxmlformats.org/officeDocument/2006/relationships/hyperlink" Target="http://amzn.to/2sqaDQe" TargetMode="External"/><Relationship Id="rId73" Type="http://schemas.openxmlformats.org/officeDocument/2006/relationships/hyperlink" Target="http://amzn.to/2taNVz4" TargetMode="External"/><Relationship Id="rId78" Type="http://schemas.openxmlformats.org/officeDocument/2006/relationships/hyperlink" Target="http://amzn.to/2taNVz4" TargetMode="External"/><Relationship Id="rId81" Type="http://schemas.openxmlformats.org/officeDocument/2006/relationships/hyperlink" Target="http://amzn.to/2taNVz4" TargetMode="External"/><Relationship Id="rId86" Type="http://schemas.openxmlformats.org/officeDocument/2006/relationships/hyperlink" Target="http://amzn.to/2taNVz4" TargetMode="External"/><Relationship Id="rId94" Type="http://schemas.openxmlformats.org/officeDocument/2006/relationships/hyperlink" Target="http://amzn.to/2rwd1EQ" TargetMode="External"/><Relationship Id="rId4" Type="http://schemas.openxmlformats.org/officeDocument/2006/relationships/hyperlink" Target="https://www.amazon.com/Akak-Battery-Button-Connector-Holder/dp/B01E9TXP7M/ref=sr_1_3?s=electronics&amp;ie=UTF8&amp;qid=1494120321&amp;sr=1-3&amp;keywords=DC+Plug+2.1+X+5.5mm+9V+Battery+Clip" TargetMode="External"/><Relationship Id="rId9" Type="http://schemas.openxmlformats.org/officeDocument/2006/relationships/hyperlink" Target="https://www.banggood.com/2Pcs-9V-Battery-Buckle-Snaps-Power-Cable-Connector-For-Arduino-p-971303.html?rmmds=search" TargetMode="External"/><Relationship Id="rId13" Type="http://schemas.openxmlformats.org/officeDocument/2006/relationships/hyperlink" Target="https://www.banggood.com/Funduino-Nano-Expansion-Board-ATmega328P-Nano-V3-Improved-Version-For-Arduino-p-1011009.html?rmmds=search" TargetMode="External"/><Relationship Id="rId18" Type="http://schemas.openxmlformats.org/officeDocument/2006/relationships/hyperlink" Target="https://www.banggood.com/400Pcs-10cm-Female-To-Female-Jumper-Cable-For-Arduino-p-994319.html?rmmds=search" TargetMode="External"/><Relationship Id="rId39" Type="http://schemas.openxmlformats.org/officeDocument/2006/relationships/hyperlink" Target="https://www.amazon.com/Lego-Ideas-Book-Unlock-Imagination/dp/0756686067/ref=pd_sim_21_3?_encoding=UTF8&amp;pd_rd_i=0756686067&amp;pd_rd_r=SSGKJ79N71VRTEKV6J14&amp;pd_rd_w=9RaJt&amp;pd_rd_wg=CZIJi&amp;psc=1&amp;refRID=SSGKJ79N71VRTEKV6J1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amzn.to/2ruOrHh" TargetMode="External"/><Relationship Id="rId13" Type="http://schemas.openxmlformats.org/officeDocument/2006/relationships/hyperlink" Target="http://amzn.to/2uL1tkp" TargetMode="External"/><Relationship Id="rId18" Type="http://schemas.openxmlformats.org/officeDocument/2006/relationships/hyperlink" Target="http://amzn.to/2uLbmhQ" TargetMode="External"/><Relationship Id="rId26" Type="http://schemas.openxmlformats.org/officeDocument/2006/relationships/hyperlink" Target="http://amzn.to/2taNVz4" TargetMode="External"/><Relationship Id="rId39" Type="http://schemas.openxmlformats.org/officeDocument/2006/relationships/hyperlink" Target="http://amzn.to/2taNVz4" TargetMode="External"/><Relationship Id="rId3" Type="http://schemas.openxmlformats.org/officeDocument/2006/relationships/hyperlink" Target="http://amzn.to/2taNVz4" TargetMode="External"/><Relationship Id="rId21" Type="http://schemas.openxmlformats.org/officeDocument/2006/relationships/hyperlink" Target="http://amzn.to/2uOxDtN" TargetMode="External"/><Relationship Id="rId34" Type="http://schemas.openxmlformats.org/officeDocument/2006/relationships/hyperlink" Target="http://amzn.to/2taNVz4" TargetMode="External"/><Relationship Id="rId42" Type="http://schemas.openxmlformats.org/officeDocument/2006/relationships/printerSettings" Target="../printerSettings/printerSettings3.bin"/><Relationship Id="rId7" Type="http://schemas.openxmlformats.org/officeDocument/2006/relationships/hyperlink" Target="http://www.homedepot.com/p/1-in-x-30-in-x-2-5-ft-Pine-Edge-Glued-Panel-Round-Board-ZPRLR0130/205022789" TargetMode="External"/><Relationship Id="rId12" Type="http://schemas.openxmlformats.org/officeDocument/2006/relationships/hyperlink" Target="http://amzn.to/2taNVz4" TargetMode="External"/><Relationship Id="rId17" Type="http://schemas.openxmlformats.org/officeDocument/2006/relationships/hyperlink" Target="http://amzn.to/2wbFGQQ" TargetMode="External"/><Relationship Id="rId25" Type="http://schemas.openxmlformats.org/officeDocument/2006/relationships/hyperlink" Target="http://amzn.to/2uOQRzo" TargetMode="External"/><Relationship Id="rId33" Type="http://schemas.openxmlformats.org/officeDocument/2006/relationships/hyperlink" Target="http://amzn.to/2taNVz4" TargetMode="External"/><Relationship Id="rId38" Type="http://schemas.openxmlformats.org/officeDocument/2006/relationships/hyperlink" Target="http://amzn.to/2taNVz4" TargetMode="External"/><Relationship Id="rId2" Type="http://schemas.openxmlformats.org/officeDocument/2006/relationships/hyperlink" Target="http://amzn.to/2taNVz4" TargetMode="External"/><Relationship Id="rId16" Type="http://schemas.openxmlformats.org/officeDocument/2006/relationships/hyperlink" Target="http://amzn.to/2vVQfrU" TargetMode="External"/><Relationship Id="rId20" Type="http://schemas.openxmlformats.org/officeDocument/2006/relationships/hyperlink" Target="http://amzn.to/2vWcVbu" TargetMode="External"/><Relationship Id="rId29" Type="http://schemas.openxmlformats.org/officeDocument/2006/relationships/hyperlink" Target="http://amzn.to/2xXwAZB" TargetMode="External"/><Relationship Id="rId41" Type="http://schemas.openxmlformats.org/officeDocument/2006/relationships/hyperlink" Target="https://engineerdog-webstore.fwscart.com/" TargetMode="External"/><Relationship Id="rId1" Type="http://schemas.openxmlformats.org/officeDocument/2006/relationships/hyperlink" Target="http://amzn.to/2taNVz4" TargetMode="External"/><Relationship Id="rId6" Type="http://schemas.openxmlformats.org/officeDocument/2006/relationships/hyperlink" Target="http://amzn.to/2rDLnVb" TargetMode="External"/><Relationship Id="rId11" Type="http://schemas.openxmlformats.org/officeDocument/2006/relationships/hyperlink" Target="http://amzn.to/2tUZJpR" TargetMode="External"/><Relationship Id="rId24" Type="http://schemas.openxmlformats.org/officeDocument/2006/relationships/hyperlink" Target="http://amzn.to/2vjlAaI" TargetMode="External"/><Relationship Id="rId32" Type="http://schemas.openxmlformats.org/officeDocument/2006/relationships/hyperlink" Target="http://amzn.to/2taNVz4" TargetMode="External"/><Relationship Id="rId37" Type="http://schemas.openxmlformats.org/officeDocument/2006/relationships/hyperlink" Target="http://amzn.to/2sqaDQe" TargetMode="External"/><Relationship Id="rId40" Type="http://schemas.openxmlformats.org/officeDocument/2006/relationships/hyperlink" Target="https://engineerdog.com/simplesumo/" TargetMode="External"/><Relationship Id="rId5" Type="http://schemas.openxmlformats.org/officeDocument/2006/relationships/hyperlink" Target="http://amzn.to/2rov3eQ" TargetMode="External"/><Relationship Id="rId15" Type="http://schemas.openxmlformats.org/officeDocument/2006/relationships/hyperlink" Target="http://amzn.to/2uOHTlB" TargetMode="External"/><Relationship Id="rId23" Type="http://schemas.openxmlformats.org/officeDocument/2006/relationships/hyperlink" Target="http://amzn.to/2hez8xZ" TargetMode="External"/><Relationship Id="rId28" Type="http://schemas.openxmlformats.org/officeDocument/2006/relationships/hyperlink" Target="http://amzn.to/2taNVz4" TargetMode="External"/><Relationship Id="rId36" Type="http://schemas.openxmlformats.org/officeDocument/2006/relationships/hyperlink" Target="http://amzn.to/2taNVz4" TargetMode="External"/><Relationship Id="rId10" Type="http://schemas.openxmlformats.org/officeDocument/2006/relationships/hyperlink" Target="http://amzn.to/2pms9mo" TargetMode="External"/><Relationship Id="rId19" Type="http://schemas.openxmlformats.org/officeDocument/2006/relationships/hyperlink" Target="http://amzn.to/2uL8v8Q" TargetMode="External"/><Relationship Id="rId31" Type="http://schemas.openxmlformats.org/officeDocument/2006/relationships/hyperlink" Target="http://amzn.to/2wX7QPh" TargetMode="External"/><Relationship Id="rId4" Type="http://schemas.openxmlformats.org/officeDocument/2006/relationships/hyperlink" Target="http://amzn.to/2q3Wtm5" TargetMode="External"/><Relationship Id="rId9" Type="http://schemas.openxmlformats.org/officeDocument/2006/relationships/hyperlink" Target="http://amzn.to/2pSq19h" TargetMode="External"/><Relationship Id="rId14" Type="http://schemas.openxmlformats.org/officeDocument/2006/relationships/hyperlink" Target="http://amzn.to/2uL2BEx" TargetMode="External"/><Relationship Id="rId22" Type="http://schemas.openxmlformats.org/officeDocument/2006/relationships/hyperlink" Target="http://amzn.to/2uOxTcf" TargetMode="External"/><Relationship Id="rId27" Type="http://schemas.openxmlformats.org/officeDocument/2006/relationships/hyperlink" Target="http://amzn.to/2taNVz4" TargetMode="External"/><Relationship Id="rId30" Type="http://schemas.openxmlformats.org/officeDocument/2006/relationships/hyperlink" Target="http://amzn.to/2sqaDQe" TargetMode="External"/><Relationship Id="rId35" Type="http://schemas.openxmlformats.org/officeDocument/2006/relationships/hyperlink" Target="http://amzn.to/2taNVz4" TargetMode="External"/><Relationship Id="rId4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63"/>
  <sheetViews>
    <sheetView zoomScale="85" zoomScaleNormal="85" workbookViewId="0">
      <pane xSplit="5" ySplit="2" topLeftCell="F3" activePane="bottomRight" state="frozen"/>
      <selection pane="topRight" activeCell="G1" sqref="G1"/>
      <selection pane="bottomLeft" activeCell="A2" sqref="A2"/>
      <selection pane="bottomRight" activeCell="G16" sqref="G16:H16"/>
    </sheetView>
  </sheetViews>
  <sheetFormatPr defaultColWidth="9.109375" defaultRowHeight="13.8" x14ac:dyDescent="0.25"/>
  <cols>
    <col min="1" max="1" width="4.44140625" style="1" customWidth="1"/>
    <col min="2" max="2" width="15.6640625" style="1" customWidth="1"/>
    <col min="3" max="3" width="29.33203125" style="2" customWidth="1"/>
    <col min="4" max="4" width="26.5546875" style="2" customWidth="1"/>
    <col min="5" max="5" width="26.109375" style="2" hidden="1" customWidth="1"/>
    <col min="6" max="7" width="25.88671875" style="2" customWidth="1"/>
    <col min="8" max="8" width="15" style="2" customWidth="1"/>
    <col min="9" max="11" width="14.88671875" style="2" customWidth="1"/>
    <col min="12" max="13" width="12.5546875" style="2" customWidth="1"/>
    <col min="14" max="15" width="11.33203125" style="2" customWidth="1"/>
    <col min="16" max="16" width="12.109375" style="2" customWidth="1"/>
    <col min="17" max="17" width="20.44140625" style="2" customWidth="1"/>
    <col min="18" max="18" width="9.109375" style="2"/>
    <col min="19" max="42" width="0" style="2" hidden="1" customWidth="1"/>
    <col min="43" max="16384" width="9.109375" style="2"/>
  </cols>
  <sheetData>
    <row r="1" spans="1:83" ht="15" customHeight="1" x14ac:dyDescent="0.25">
      <c r="A1" s="112" t="s">
        <v>301</v>
      </c>
      <c r="B1" s="112" t="s">
        <v>0</v>
      </c>
      <c r="C1" s="112" t="s">
        <v>1</v>
      </c>
      <c r="D1" s="112" t="s">
        <v>2</v>
      </c>
      <c r="E1" s="112" t="s">
        <v>15</v>
      </c>
      <c r="F1" s="18" t="s">
        <v>4</v>
      </c>
      <c r="G1" s="18"/>
      <c r="H1" s="18"/>
      <c r="I1" s="18"/>
      <c r="J1" s="109"/>
      <c r="K1" s="109"/>
      <c r="L1" s="109" t="s">
        <v>3</v>
      </c>
      <c r="M1" s="112" t="s">
        <v>139</v>
      </c>
      <c r="N1" s="112" t="s">
        <v>138</v>
      </c>
      <c r="O1" s="112" t="s">
        <v>275</v>
      </c>
      <c r="P1" s="112" t="s">
        <v>274</v>
      </c>
      <c r="Q1" s="112" t="s">
        <v>296</v>
      </c>
      <c r="S1" s="112" t="s">
        <v>300</v>
      </c>
      <c r="T1" s="109" t="s">
        <v>3</v>
      </c>
      <c r="U1" s="112" t="s">
        <v>275</v>
      </c>
      <c r="V1" s="112" t="s">
        <v>274</v>
      </c>
      <c r="W1" s="112" t="s">
        <v>296</v>
      </c>
      <c r="Y1" s="112" t="s">
        <v>300</v>
      </c>
      <c r="Z1" s="109" t="s">
        <v>3</v>
      </c>
      <c r="AA1" s="112" t="s">
        <v>275</v>
      </c>
      <c r="AB1" s="112" t="s">
        <v>274</v>
      </c>
      <c r="AC1" s="112" t="s">
        <v>296</v>
      </c>
      <c r="AE1" s="112" t="s">
        <v>300</v>
      </c>
      <c r="AF1" s="109" t="s">
        <v>3</v>
      </c>
      <c r="AG1" s="112" t="s">
        <v>275</v>
      </c>
      <c r="AH1" s="112" t="s">
        <v>274</v>
      </c>
      <c r="AI1" s="112" t="s">
        <v>296</v>
      </c>
      <c r="AK1" s="112" t="s">
        <v>300</v>
      </c>
      <c r="AL1" s="109" t="s">
        <v>3</v>
      </c>
      <c r="AM1" s="112" t="s">
        <v>275</v>
      </c>
      <c r="AN1" s="112" t="s">
        <v>274</v>
      </c>
      <c r="AO1" s="112" t="s">
        <v>296</v>
      </c>
      <c r="AQ1" s="112" t="s">
        <v>300</v>
      </c>
      <c r="AR1" s="109" t="s">
        <v>3</v>
      </c>
      <c r="AS1" s="112" t="s">
        <v>275</v>
      </c>
      <c r="AT1" s="112" t="s">
        <v>274</v>
      </c>
      <c r="AU1" s="112" t="s">
        <v>296</v>
      </c>
    </row>
    <row r="2" spans="1:83" ht="42.75" customHeight="1" x14ac:dyDescent="0.25">
      <c r="A2" s="112"/>
      <c r="B2" s="112"/>
      <c r="C2" s="112"/>
      <c r="D2" s="112"/>
      <c r="E2" s="112"/>
      <c r="F2" s="109" t="s">
        <v>269</v>
      </c>
      <c r="G2" s="109" t="s">
        <v>6</v>
      </c>
      <c r="H2" s="109" t="s">
        <v>7</v>
      </c>
      <c r="I2" s="109" t="s">
        <v>283</v>
      </c>
      <c r="J2" s="109" t="s">
        <v>284</v>
      </c>
      <c r="K2" s="109" t="s">
        <v>285</v>
      </c>
      <c r="L2" s="109" t="s">
        <v>8</v>
      </c>
      <c r="M2" s="112"/>
      <c r="N2" s="112"/>
      <c r="O2" s="112"/>
      <c r="P2" s="112"/>
      <c r="Q2" s="112"/>
      <c r="S2" s="112"/>
      <c r="T2" s="109" t="s">
        <v>8</v>
      </c>
      <c r="U2" s="112"/>
      <c r="V2" s="112"/>
      <c r="W2" s="112"/>
      <c r="Y2" s="112"/>
      <c r="Z2" s="109" t="s">
        <v>8</v>
      </c>
      <c r="AA2" s="112"/>
      <c r="AB2" s="112"/>
      <c r="AC2" s="112"/>
      <c r="AE2" s="112"/>
      <c r="AF2" s="109" t="s">
        <v>8</v>
      </c>
      <c r="AG2" s="112"/>
      <c r="AH2" s="112"/>
      <c r="AI2" s="112"/>
      <c r="AK2" s="112"/>
      <c r="AL2" s="109" t="s">
        <v>8</v>
      </c>
      <c r="AM2" s="112"/>
      <c r="AN2" s="112"/>
      <c r="AO2" s="112"/>
      <c r="AQ2" s="112"/>
      <c r="AR2" s="109" t="s">
        <v>8</v>
      </c>
      <c r="AS2" s="112"/>
      <c r="AT2" s="112"/>
      <c r="AU2" s="112"/>
    </row>
    <row r="3" spans="1:83" s="6" customFormat="1" ht="25.5" hidden="1" customHeight="1" x14ac:dyDescent="0.25">
      <c r="A3" s="3"/>
      <c r="B3" s="16" t="s">
        <v>94</v>
      </c>
      <c r="C3" s="3" t="s">
        <v>252</v>
      </c>
      <c r="D3" s="3" t="s">
        <v>128</v>
      </c>
      <c r="E3" s="3"/>
      <c r="F3" s="3" t="s">
        <v>18</v>
      </c>
      <c r="G3" s="3"/>
      <c r="H3" s="3"/>
      <c r="I3" s="3"/>
      <c r="J3" s="3"/>
      <c r="K3" s="7" t="s">
        <v>286</v>
      </c>
      <c r="L3" s="3">
        <v>2</v>
      </c>
      <c r="M3" s="5">
        <v>4.2934281475973633E-2</v>
      </c>
      <c r="N3" s="5" t="e">
        <f>#REF!</f>
        <v>#REF!</v>
      </c>
      <c r="O3" s="5">
        <f>L3*M3</f>
        <v>8.5868562951947267E-2</v>
      </c>
      <c r="P3" s="5" t="e">
        <f t="shared" ref="P3:P36" si="0">L3*N3</f>
        <v>#REF!</v>
      </c>
      <c r="Q3" s="5" t="e">
        <f t="shared" ref="Q3:Q15" si="1">ROUND(P3*2,1)</f>
        <v>#REF!</v>
      </c>
      <c r="R3" s="2"/>
      <c r="S3" s="113" t="s">
        <v>313</v>
      </c>
      <c r="T3" s="3"/>
      <c r="U3" s="5">
        <f>T3*$M3</f>
        <v>0</v>
      </c>
      <c r="V3" s="5" t="e">
        <f>T3*$N3</f>
        <v>#REF!</v>
      </c>
      <c r="W3" s="5" t="e">
        <f>ROUND(V3*2,1)</f>
        <v>#REF!</v>
      </c>
      <c r="X3" s="2"/>
      <c r="Y3" s="113" t="s">
        <v>302</v>
      </c>
      <c r="Z3" s="3"/>
      <c r="AA3" s="5">
        <f>Z3*$M3</f>
        <v>0</v>
      </c>
      <c r="AB3" s="5" t="e">
        <f>Z3*$N3</f>
        <v>#REF!</v>
      </c>
      <c r="AC3" s="5" t="e">
        <f>ROUND(AB3*2,1)</f>
        <v>#REF!</v>
      </c>
      <c r="AD3" s="2"/>
      <c r="AE3" s="113" t="s">
        <v>312</v>
      </c>
      <c r="AF3" s="3">
        <v>2</v>
      </c>
      <c r="AG3" s="5">
        <f>AF3*$M3</f>
        <v>8.5868562951947267E-2</v>
      </c>
      <c r="AH3" s="5" t="e">
        <f>AF3*$N3</f>
        <v>#REF!</v>
      </c>
      <c r="AI3" s="5" t="e">
        <f>ROUND(AH3*2,1)</f>
        <v>#REF!</v>
      </c>
      <c r="AJ3" s="2"/>
      <c r="AK3" s="113" t="s">
        <v>318</v>
      </c>
      <c r="AL3" s="3"/>
      <c r="AM3" s="5">
        <f>AL3*$M3</f>
        <v>0</v>
      </c>
      <c r="AN3" s="5" t="e">
        <f>AL3*$N3</f>
        <v>#REF!</v>
      </c>
      <c r="AO3" s="5" t="e">
        <f>ROUND(AN3*2,1)</f>
        <v>#REF!</v>
      </c>
      <c r="AP3" s="2"/>
      <c r="AQ3" s="113" t="s">
        <v>317</v>
      </c>
      <c r="AR3" s="3"/>
      <c r="AS3" s="5">
        <f>AR3*$M3</f>
        <v>0</v>
      </c>
      <c r="AT3" s="5" t="e">
        <f>AR3*$N3</f>
        <v>#REF!</v>
      </c>
      <c r="AU3" s="5" t="e">
        <f>ROUND(AT3*2,1)</f>
        <v>#REF!</v>
      </c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s="6" customFormat="1" ht="25.5" hidden="1" customHeight="1" x14ac:dyDescent="0.25">
      <c r="A4" s="3"/>
      <c r="B4" s="15"/>
      <c r="C4" s="3" t="s">
        <v>253</v>
      </c>
      <c r="D4" s="3" t="s">
        <v>128</v>
      </c>
      <c r="E4" s="3"/>
      <c r="F4" s="3" t="s">
        <v>18</v>
      </c>
      <c r="G4" s="3"/>
      <c r="H4" s="7"/>
      <c r="I4" s="3"/>
      <c r="J4" s="3"/>
      <c r="K4" s="7" t="s">
        <v>286</v>
      </c>
      <c r="L4" s="3">
        <v>2</v>
      </c>
      <c r="M4" s="5">
        <v>6.1539136782228873E-2</v>
      </c>
      <c r="N4" s="5" t="e">
        <f>#REF!</f>
        <v>#REF!</v>
      </c>
      <c r="O4" s="5">
        <f t="shared" ref="O4:O36" si="2">L4*M4</f>
        <v>0.12307827356445775</v>
      </c>
      <c r="P4" s="5" t="e">
        <f t="shared" si="0"/>
        <v>#REF!</v>
      </c>
      <c r="Q4" s="5" t="e">
        <f t="shared" si="1"/>
        <v>#REF!</v>
      </c>
      <c r="R4" s="2"/>
      <c r="S4" s="113"/>
      <c r="T4" s="3"/>
      <c r="U4" s="5">
        <f t="shared" ref="U4:U73" si="3">T4*$M4</f>
        <v>0</v>
      </c>
      <c r="V4" s="5" t="e">
        <f t="shared" ref="V4:V73" si="4">T4*$N4</f>
        <v>#REF!</v>
      </c>
      <c r="W4" s="5" t="e">
        <f>ROUND(V4*2,1)</f>
        <v>#REF!</v>
      </c>
      <c r="X4" s="2"/>
      <c r="Y4" s="113"/>
      <c r="Z4" s="3"/>
      <c r="AA4" s="5">
        <f t="shared" ref="AA4:AA73" si="5">Z4*$M4</f>
        <v>0</v>
      </c>
      <c r="AB4" s="5" t="e">
        <f t="shared" ref="AB4:AB73" si="6">Z4*$N4</f>
        <v>#REF!</v>
      </c>
      <c r="AC4" s="5" t="e">
        <f>ROUND(AB4*2,1)</f>
        <v>#REF!</v>
      </c>
      <c r="AD4" s="2"/>
      <c r="AE4" s="113"/>
      <c r="AF4" s="3">
        <v>2</v>
      </c>
      <c r="AG4" s="5">
        <f t="shared" ref="AG4:AG69" si="7">AF4*$M4</f>
        <v>0.12307827356445775</v>
      </c>
      <c r="AH4" s="5" t="e">
        <f t="shared" ref="AH4:AH73" si="8">AF4*$N4</f>
        <v>#REF!</v>
      </c>
      <c r="AI4" s="5" t="e">
        <f>ROUND(AH4*2,1)</f>
        <v>#REF!</v>
      </c>
      <c r="AJ4" s="2"/>
      <c r="AK4" s="113"/>
      <c r="AL4" s="3"/>
      <c r="AM4" s="5">
        <f t="shared" ref="AM4:AM69" si="9">AL4*$M4</f>
        <v>0</v>
      </c>
      <c r="AN4" s="5" t="e">
        <f t="shared" ref="AN4:AN73" si="10">AL4*$N4</f>
        <v>#REF!</v>
      </c>
      <c r="AO4" s="5" t="e">
        <f>ROUND(AN4*2,1)</f>
        <v>#REF!</v>
      </c>
      <c r="AP4" s="2"/>
      <c r="AQ4" s="113"/>
      <c r="AR4" s="3"/>
      <c r="AS4" s="5">
        <f t="shared" ref="AS4:AS69" si="11">AR4*$M4</f>
        <v>0</v>
      </c>
      <c r="AT4" s="5" t="e">
        <f t="shared" ref="AT4:AT73" si="12">AR4*$N4</f>
        <v>#REF!</v>
      </c>
      <c r="AU4" s="5" t="e">
        <f>ROUND(AT4*2,1)</f>
        <v>#REF!</v>
      </c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s="6" customFormat="1" ht="25.5" customHeight="1" x14ac:dyDescent="0.25">
      <c r="A5" s="3"/>
      <c r="B5" s="16" t="s">
        <v>94</v>
      </c>
      <c r="C5" s="3" t="s">
        <v>121</v>
      </c>
      <c r="D5" s="3" t="s">
        <v>328</v>
      </c>
      <c r="E5" s="3"/>
      <c r="F5" s="3" t="s">
        <v>18</v>
      </c>
      <c r="G5" s="3"/>
      <c r="H5" s="7"/>
      <c r="I5" s="3"/>
      <c r="J5" s="3"/>
      <c r="K5" s="7" t="s">
        <v>329</v>
      </c>
      <c r="L5" s="3">
        <v>0</v>
      </c>
      <c r="M5" s="5" t="e">
        <f>#REF!</f>
        <v>#REF!</v>
      </c>
      <c r="N5" s="5" t="e">
        <f>#REF!</f>
        <v>#REF!</v>
      </c>
      <c r="O5" s="5" t="e">
        <f t="shared" si="2"/>
        <v>#REF!</v>
      </c>
      <c r="P5" s="5" t="e">
        <f t="shared" si="0"/>
        <v>#REF!</v>
      </c>
      <c r="Q5" s="5" t="e">
        <f t="shared" si="1"/>
        <v>#REF!</v>
      </c>
      <c r="R5" s="2"/>
      <c r="S5" s="113"/>
      <c r="T5" s="3">
        <v>1</v>
      </c>
      <c r="U5" s="5" t="e">
        <f t="shared" si="3"/>
        <v>#REF!</v>
      </c>
      <c r="V5" s="5" t="e">
        <f t="shared" si="4"/>
        <v>#REF!</v>
      </c>
      <c r="W5" s="5" t="e">
        <f t="shared" ref="W5:W74" si="13">ROUND(V5*2,1)</f>
        <v>#REF!</v>
      </c>
      <c r="X5" s="2"/>
      <c r="Y5" s="113"/>
      <c r="Z5" s="3"/>
      <c r="AA5" s="5" t="e">
        <f t="shared" si="5"/>
        <v>#REF!</v>
      </c>
      <c r="AB5" s="5" t="e">
        <f t="shared" si="6"/>
        <v>#REF!</v>
      </c>
      <c r="AC5" s="5" t="e">
        <f t="shared" ref="AC5:AC74" si="14">ROUND(AB5*2,1)</f>
        <v>#REF!</v>
      </c>
      <c r="AD5" s="2"/>
      <c r="AE5" s="113"/>
      <c r="AF5" s="3">
        <v>2</v>
      </c>
      <c r="AG5" s="5" t="e">
        <f t="shared" si="7"/>
        <v>#REF!</v>
      </c>
      <c r="AH5" s="5" t="e">
        <f t="shared" si="8"/>
        <v>#REF!</v>
      </c>
      <c r="AI5" s="5" t="e">
        <f t="shared" ref="AI5:AI70" si="15">ROUND(AH5*2,1)</f>
        <v>#REF!</v>
      </c>
      <c r="AJ5" s="2"/>
      <c r="AK5" s="113"/>
      <c r="AL5" s="3"/>
      <c r="AM5" s="5" t="e">
        <f t="shared" si="9"/>
        <v>#REF!</v>
      </c>
      <c r="AN5" s="5" t="e">
        <f t="shared" si="10"/>
        <v>#REF!</v>
      </c>
      <c r="AO5" s="5" t="e">
        <f t="shared" ref="AO5:AO70" si="16">ROUND(AN5*2,1)</f>
        <v>#REF!</v>
      </c>
      <c r="AP5" s="2"/>
      <c r="AQ5" s="113"/>
      <c r="AR5" s="3"/>
      <c r="AS5" s="5" t="e">
        <f t="shared" si="11"/>
        <v>#REF!</v>
      </c>
      <c r="AT5" s="5" t="e">
        <f t="shared" si="12"/>
        <v>#REF!</v>
      </c>
      <c r="AU5" s="5" t="e">
        <f t="shared" ref="AU5:AU70" si="17">ROUND(AT5*2,1)</f>
        <v>#REF!</v>
      </c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s="6" customFormat="1" ht="25.5" customHeight="1" x14ac:dyDescent="0.25">
      <c r="A6" s="3"/>
      <c r="B6" s="16"/>
      <c r="C6" s="3" t="s">
        <v>251</v>
      </c>
      <c r="D6" s="3" t="s">
        <v>330</v>
      </c>
      <c r="E6" s="3"/>
      <c r="F6" s="3" t="s">
        <v>18</v>
      </c>
      <c r="G6" s="3"/>
      <c r="H6" s="7"/>
      <c r="I6" s="3"/>
      <c r="J6" s="3"/>
      <c r="K6" s="7" t="s">
        <v>286</v>
      </c>
      <c r="L6" s="3">
        <v>0</v>
      </c>
      <c r="M6" s="5" t="e">
        <f>#REF!</f>
        <v>#REF!</v>
      </c>
      <c r="N6" s="5" t="e">
        <f>#REF!</f>
        <v>#REF!</v>
      </c>
      <c r="O6" s="5" t="e">
        <f t="shared" si="2"/>
        <v>#REF!</v>
      </c>
      <c r="P6" s="5" t="e">
        <f t="shared" si="0"/>
        <v>#REF!</v>
      </c>
      <c r="Q6" s="5" t="e">
        <f t="shared" si="1"/>
        <v>#REF!</v>
      </c>
      <c r="R6" s="2"/>
      <c r="S6" s="113"/>
      <c r="T6" s="3">
        <v>1</v>
      </c>
      <c r="U6" s="5" t="e">
        <f t="shared" si="3"/>
        <v>#REF!</v>
      </c>
      <c r="V6" s="5" t="e">
        <f t="shared" si="4"/>
        <v>#REF!</v>
      </c>
      <c r="W6" s="5" t="e">
        <f t="shared" si="13"/>
        <v>#REF!</v>
      </c>
      <c r="X6" s="2"/>
      <c r="Y6" s="113"/>
      <c r="Z6" s="3"/>
      <c r="AA6" s="5" t="e">
        <f t="shared" si="5"/>
        <v>#REF!</v>
      </c>
      <c r="AB6" s="5" t="e">
        <f t="shared" si="6"/>
        <v>#REF!</v>
      </c>
      <c r="AC6" s="5" t="e">
        <f t="shared" si="14"/>
        <v>#REF!</v>
      </c>
      <c r="AD6" s="2"/>
      <c r="AE6" s="113"/>
      <c r="AF6" s="3">
        <v>1</v>
      </c>
      <c r="AG6" s="5" t="e">
        <f t="shared" si="7"/>
        <v>#REF!</v>
      </c>
      <c r="AH6" s="5" t="e">
        <f t="shared" si="8"/>
        <v>#REF!</v>
      </c>
      <c r="AI6" s="5" t="e">
        <f t="shared" si="15"/>
        <v>#REF!</v>
      </c>
      <c r="AJ6" s="2"/>
      <c r="AK6" s="113"/>
      <c r="AL6" s="3"/>
      <c r="AM6" s="5" t="e">
        <f t="shared" si="9"/>
        <v>#REF!</v>
      </c>
      <c r="AN6" s="5" t="e">
        <f t="shared" si="10"/>
        <v>#REF!</v>
      </c>
      <c r="AO6" s="5" t="e">
        <f t="shared" si="16"/>
        <v>#REF!</v>
      </c>
      <c r="AP6" s="2"/>
      <c r="AQ6" s="113"/>
      <c r="AR6" s="3"/>
      <c r="AS6" s="5" t="e">
        <f t="shared" si="11"/>
        <v>#REF!</v>
      </c>
      <c r="AT6" s="5" t="e">
        <f t="shared" si="12"/>
        <v>#REF!</v>
      </c>
      <c r="AU6" s="5" t="e">
        <f t="shared" si="17"/>
        <v>#REF!</v>
      </c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</row>
    <row r="7" spans="1:83" s="6" customFormat="1" ht="25.5" customHeight="1" x14ac:dyDescent="0.25">
      <c r="A7" s="3"/>
      <c r="B7" s="15"/>
      <c r="C7" s="3" t="s">
        <v>254</v>
      </c>
      <c r="D7" s="3" t="s">
        <v>330</v>
      </c>
      <c r="E7" s="3"/>
      <c r="F7" s="3" t="s">
        <v>18</v>
      </c>
      <c r="G7" s="3"/>
      <c r="H7" s="7"/>
      <c r="I7" s="3"/>
      <c r="J7" s="3"/>
      <c r="K7" s="7" t="s">
        <v>286</v>
      </c>
      <c r="L7" s="3">
        <v>0</v>
      </c>
      <c r="M7" s="5" t="e">
        <f>#REF!</f>
        <v>#REF!</v>
      </c>
      <c r="N7" s="5" t="e">
        <f>#REF!</f>
        <v>#REF!</v>
      </c>
      <c r="O7" s="5" t="e">
        <f t="shared" si="2"/>
        <v>#REF!</v>
      </c>
      <c r="P7" s="5" t="e">
        <f t="shared" si="0"/>
        <v>#REF!</v>
      </c>
      <c r="Q7" s="5" t="e">
        <f t="shared" si="1"/>
        <v>#REF!</v>
      </c>
      <c r="R7" s="2"/>
      <c r="S7" s="113"/>
      <c r="T7" s="3">
        <v>1</v>
      </c>
      <c r="U7" s="5" t="e">
        <f t="shared" si="3"/>
        <v>#REF!</v>
      </c>
      <c r="V7" s="5" t="e">
        <f t="shared" si="4"/>
        <v>#REF!</v>
      </c>
      <c r="W7" s="5" t="e">
        <f t="shared" si="13"/>
        <v>#REF!</v>
      </c>
      <c r="X7" s="2"/>
      <c r="Y7" s="113"/>
      <c r="Z7" s="3"/>
      <c r="AA7" s="5" t="e">
        <f t="shared" si="5"/>
        <v>#REF!</v>
      </c>
      <c r="AB7" s="5" t="e">
        <f t="shared" si="6"/>
        <v>#REF!</v>
      </c>
      <c r="AC7" s="5" t="e">
        <f t="shared" si="14"/>
        <v>#REF!</v>
      </c>
      <c r="AD7" s="2"/>
      <c r="AE7" s="113"/>
      <c r="AF7" s="3">
        <v>1</v>
      </c>
      <c r="AG7" s="5" t="e">
        <f t="shared" si="7"/>
        <v>#REF!</v>
      </c>
      <c r="AH7" s="5" t="e">
        <f t="shared" si="8"/>
        <v>#REF!</v>
      </c>
      <c r="AI7" s="5" t="e">
        <f t="shared" si="15"/>
        <v>#REF!</v>
      </c>
      <c r="AJ7" s="2"/>
      <c r="AK7" s="113"/>
      <c r="AL7" s="3"/>
      <c r="AM7" s="5" t="e">
        <f t="shared" si="9"/>
        <v>#REF!</v>
      </c>
      <c r="AN7" s="5" t="e">
        <f t="shared" si="10"/>
        <v>#REF!</v>
      </c>
      <c r="AO7" s="5" t="e">
        <f t="shared" si="16"/>
        <v>#REF!</v>
      </c>
      <c r="AP7" s="2"/>
      <c r="AQ7" s="113"/>
      <c r="AR7" s="3"/>
      <c r="AS7" s="5" t="e">
        <f t="shared" si="11"/>
        <v>#REF!</v>
      </c>
      <c r="AT7" s="5" t="e">
        <f t="shared" si="12"/>
        <v>#REF!</v>
      </c>
      <c r="AU7" s="5" t="e">
        <f t="shared" si="17"/>
        <v>#REF!</v>
      </c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</row>
    <row r="8" spans="1:83" s="6" customFormat="1" ht="25.5" customHeight="1" x14ac:dyDescent="0.25">
      <c r="A8" s="3"/>
      <c r="B8" s="15"/>
      <c r="C8" s="3" t="s">
        <v>308</v>
      </c>
      <c r="D8" s="3" t="s">
        <v>328</v>
      </c>
      <c r="E8" s="3"/>
      <c r="F8" s="3" t="s">
        <v>18</v>
      </c>
      <c r="G8" s="3"/>
      <c r="H8" s="7"/>
      <c r="I8" s="3"/>
      <c r="J8" s="3"/>
      <c r="K8" s="7" t="s">
        <v>329</v>
      </c>
      <c r="L8" s="3">
        <v>0</v>
      </c>
      <c r="M8" s="5" t="e">
        <f>#REF!</f>
        <v>#REF!</v>
      </c>
      <c r="N8" s="5" t="e">
        <f>#REF!</f>
        <v>#REF!</v>
      </c>
      <c r="O8" s="5" t="e">
        <f t="shared" si="2"/>
        <v>#REF!</v>
      </c>
      <c r="P8" s="5" t="e">
        <f t="shared" si="0"/>
        <v>#REF!</v>
      </c>
      <c r="Q8" s="5" t="e">
        <f t="shared" si="1"/>
        <v>#REF!</v>
      </c>
      <c r="R8" s="2"/>
      <c r="S8" s="113"/>
      <c r="T8" s="3"/>
      <c r="U8" s="5" t="e">
        <f t="shared" si="3"/>
        <v>#REF!</v>
      </c>
      <c r="V8" s="5" t="e">
        <f t="shared" si="4"/>
        <v>#REF!</v>
      </c>
      <c r="W8" s="5" t="e">
        <f t="shared" si="13"/>
        <v>#REF!</v>
      </c>
      <c r="X8" s="2"/>
      <c r="Y8" s="113"/>
      <c r="Z8" s="3"/>
      <c r="AA8" s="5" t="e">
        <f t="shared" si="5"/>
        <v>#REF!</v>
      </c>
      <c r="AB8" s="5" t="e">
        <f t="shared" si="6"/>
        <v>#REF!</v>
      </c>
      <c r="AC8" s="5" t="e">
        <f t="shared" si="14"/>
        <v>#REF!</v>
      </c>
      <c r="AD8" s="2"/>
      <c r="AE8" s="113"/>
      <c r="AF8" s="3"/>
      <c r="AG8" s="5" t="e">
        <f t="shared" si="7"/>
        <v>#REF!</v>
      </c>
      <c r="AH8" s="5" t="e">
        <f t="shared" si="8"/>
        <v>#REF!</v>
      </c>
      <c r="AI8" s="5" t="e">
        <f t="shared" si="15"/>
        <v>#REF!</v>
      </c>
      <c r="AJ8" s="2"/>
      <c r="AK8" s="113"/>
      <c r="AL8" s="3"/>
      <c r="AM8" s="5" t="e">
        <f t="shared" si="9"/>
        <v>#REF!</v>
      </c>
      <c r="AN8" s="5" t="e">
        <f t="shared" si="10"/>
        <v>#REF!</v>
      </c>
      <c r="AO8" s="5" t="e">
        <f t="shared" si="16"/>
        <v>#REF!</v>
      </c>
      <c r="AP8" s="2"/>
      <c r="AQ8" s="113"/>
      <c r="AR8" s="3"/>
      <c r="AS8" s="5" t="e">
        <f t="shared" si="11"/>
        <v>#REF!</v>
      </c>
      <c r="AT8" s="5" t="e">
        <f t="shared" si="12"/>
        <v>#REF!</v>
      </c>
      <c r="AU8" s="5" t="e">
        <f t="shared" si="17"/>
        <v>#REF!</v>
      </c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</row>
    <row r="9" spans="1:83" s="6" customFormat="1" ht="25.5" customHeight="1" x14ac:dyDescent="0.25">
      <c r="A9" s="3"/>
      <c r="B9" s="15"/>
      <c r="C9" s="3" t="s">
        <v>309</v>
      </c>
      <c r="D9" s="3" t="s">
        <v>328</v>
      </c>
      <c r="E9" s="3"/>
      <c r="F9" s="3" t="s">
        <v>18</v>
      </c>
      <c r="G9" s="3"/>
      <c r="H9" s="7"/>
      <c r="I9" s="3"/>
      <c r="J9" s="3"/>
      <c r="K9" s="7" t="s">
        <v>329</v>
      </c>
      <c r="L9" s="3">
        <v>0</v>
      </c>
      <c r="M9" s="5" t="e">
        <f>#REF!</f>
        <v>#REF!</v>
      </c>
      <c r="N9" s="5" t="e">
        <f>#REF!</f>
        <v>#REF!</v>
      </c>
      <c r="O9" s="5" t="e">
        <f t="shared" si="2"/>
        <v>#REF!</v>
      </c>
      <c r="P9" s="5" t="e">
        <f t="shared" si="0"/>
        <v>#REF!</v>
      </c>
      <c r="Q9" s="5" t="e">
        <f t="shared" si="1"/>
        <v>#REF!</v>
      </c>
      <c r="R9" s="2"/>
      <c r="S9" s="113"/>
      <c r="T9" s="3"/>
      <c r="U9" s="5" t="e">
        <f t="shared" si="3"/>
        <v>#REF!</v>
      </c>
      <c r="V9" s="5" t="e">
        <f t="shared" si="4"/>
        <v>#REF!</v>
      </c>
      <c r="W9" s="5" t="e">
        <f t="shared" si="13"/>
        <v>#REF!</v>
      </c>
      <c r="X9" s="2"/>
      <c r="Y9" s="113"/>
      <c r="Z9" s="3"/>
      <c r="AA9" s="5" t="e">
        <f t="shared" si="5"/>
        <v>#REF!</v>
      </c>
      <c r="AB9" s="5" t="e">
        <f t="shared" si="6"/>
        <v>#REF!</v>
      </c>
      <c r="AC9" s="5" t="e">
        <f t="shared" si="14"/>
        <v>#REF!</v>
      </c>
      <c r="AD9" s="2"/>
      <c r="AE9" s="113"/>
      <c r="AF9" s="3"/>
      <c r="AG9" s="5" t="e">
        <f t="shared" si="7"/>
        <v>#REF!</v>
      </c>
      <c r="AH9" s="5" t="e">
        <f t="shared" si="8"/>
        <v>#REF!</v>
      </c>
      <c r="AI9" s="5" t="e">
        <f t="shared" si="15"/>
        <v>#REF!</v>
      </c>
      <c r="AJ9" s="2"/>
      <c r="AK9" s="113"/>
      <c r="AL9" s="3"/>
      <c r="AM9" s="5" t="e">
        <f t="shared" si="9"/>
        <v>#REF!</v>
      </c>
      <c r="AN9" s="5" t="e">
        <f t="shared" si="10"/>
        <v>#REF!</v>
      </c>
      <c r="AO9" s="5" t="e">
        <f t="shared" si="16"/>
        <v>#REF!</v>
      </c>
      <c r="AP9" s="2"/>
      <c r="AQ9" s="113"/>
      <c r="AR9" s="3"/>
      <c r="AS9" s="5" t="e">
        <f t="shared" si="11"/>
        <v>#REF!</v>
      </c>
      <c r="AT9" s="5" t="e">
        <f t="shared" si="12"/>
        <v>#REF!</v>
      </c>
      <c r="AU9" s="5" t="e">
        <f t="shared" si="17"/>
        <v>#REF!</v>
      </c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</row>
    <row r="10" spans="1:83" s="6" customFormat="1" ht="25.5" customHeight="1" x14ac:dyDescent="0.25">
      <c r="A10" s="3"/>
      <c r="B10" s="15"/>
      <c r="C10" s="3" t="s">
        <v>331</v>
      </c>
      <c r="D10" s="3" t="s">
        <v>328</v>
      </c>
      <c r="E10" s="3"/>
      <c r="F10" s="3" t="s">
        <v>18</v>
      </c>
      <c r="G10" s="3"/>
      <c r="H10" s="7"/>
      <c r="I10" s="3"/>
      <c r="J10" s="3"/>
      <c r="K10" s="7" t="s">
        <v>329</v>
      </c>
      <c r="L10" s="3">
        <v>1</v>
      </c>
      <c r="M10" s="5" t="e">
        <f>#REF!</f>
        <v>#REF!</v>
      </c>
      <c r="N10" s="5" t="e">
        <f>#REF!</f>
        <v>#REF!</v>
      </c>
      <c r="O10" s="5" t="e">
        <f t="shared" si="2"/>
        <v>#REF!</v>
      </c>
      <c r="P10" s="5" t="e">
        <f t="shared" si="0"/>
        <v>#REF!</v>
      </c>
      <c r="Q10" s="5" t="e">
        <f t="shared" si="1"/>
        <v>#REF!</v>
      </c>
      <c r="R10" s="2"/>
      <c r="S10" s="113"/>
      <c r="T10" s="3"/>
      <c r="U10" s="5" t="e">
        <f t="shared" si="3"/>
        <v>#REF!</v>
      </c>
      <c r="V10" s="5" t="e">
        <f t="shared" si="4"/>
        <v>#REF!</v>
      </c>
      <c r="W10" s="5" t="e">
        <f t="shared" si="13"/>
        <v>#REF!</v>
      </c>
      <c r="X10" s="2"/>
      <c r="Y10" s="113"/>
      <c r="Z10" s="3"/>
      <c r="AA10" s="5" t="e">
        <f t="shared" si="5"/>
        <v>#REF!</v>
      </c>
      <c r="AB10" s="5" t="e">
        <f t="shared" si="6"/>
        <v>#REF!</v>
      </c>
      <c r="AC10" s="5" t="e">
        <f t="shared" si="14"/>
        <v>#REF!</v>
      </c>
      <c r="AD10" s="2"/>
      <c r="AE10" s="113"/>
      <c r="AF10" s="3"/>
      <c r="AG10" s="5" t="e">
        <f t="shared" si="7"/>
        <v>#REF!</v>
      </c>
      <c r="AH10" s="5" t="e">
        <f t="shared" si="8"/>
        <v>#REF!</v>
      </c>
      <c r="AI10" s="5" t="e">
        <f t="shared" si="15"/>
        <v>#REF!</v>
      </c>
      <c r="AJ10" s="2"/>
      <c r="AK10" s="113"/>
      <c r="AL10" s="3">
        <v>1</v>
      </c>
      <c r="AM10" s="5" t="e">
        <f t="shared" si="9"/>
        <v>#REF!</v>
      </c>
      <c r="AN10" s="5" t="e">
        <f t="shared" si="10"/>
        <v>#REF!</v>
      </c>
      <c r="AO10" s="5" t="e">
        <f t="shared" si="16"/>
        <v>#REF!</v>
      </c>
      <c r="AP10" s="2"/>
      <c r="AQ10" s="113"/>
      <c r="AR10" s="3"/>
      <c r="AS10" s="5" t="e">
        <f t="shared" si="11"/>
        <v>#REF!</v>
      </c>
      <c r="AT10" s="5" t="e">
        <f t="shared" si="12"/>
        <v>#REF!</v>
      </c>
      <c r="AU10" s="5" t="e">
        <f t="shared" si="17"/>
        <v>#REF!</v>
      </c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</row>
    <row r="11" spans="1:83" s="6" customFormat="1" ht="25.5" customHeight="1" x14ac:dyDescent="0.25">
      <c r="A11" s="3"/>
      <c r="B11" s="15"/>
      <c r="C11" s="3" t="s">
        <v>326</v>
      </c>
      <c r="D11" s="3" t="s">
        <v>328</v>
      </c>
      <c r="E11" s="3"/>
      <c r="F11" s="3" t="s">
        <v>18</v>
      </c>
      <c r="G11" s="3"/>
      <c r="H11" s="7"/>
      <c r="I11" s="3"/>
      <c r="J11" s="3"/>
      <c r="K11" s="7" t="s">
        <v>329</v>
      </c>
      <c r="L11" s="3">
        <v>1</v>
      </c>
      <c r="M11" s="5" t="e">
        <f>#REF!</f>
        <v>#REF!</v>
      </c>
      <c r="N11" s="5" t="e">
        <f>N8</f>
        <v>#REF!</v>
      </c>
      <c r="O11" s="5" t="e">
        <f t="shared" si="2"/>
        <v>#REF!</v>
      </c>
      <c r="P11" s="5" t="e">
        <f t="shared" si="0"/>
        <v>#REF!</v>
      </c>
      <c r="Q11" s="5" t="e">
        <f t="shared" si="1"/>
        <v>#REF!</v>
      </c>
      <c r="R11" s="2"/>
      <c r="S11" s="113"/>
      <c r="T11" s="3"/>
      <c r="U11" s="5"/>
      <c r="V11" s="5"/>
      <c r="W11" s="5"/>
      <c r="X11" s="2"/>
      <c r="Y11" s="113"/>
      <c r="Z11" s="3"/>
      <c r="AA11" s="5"/>
      <c r="AB11" s="5"/>
      <c r="AC11" s="5"/>
      <c r="AD11" s="2"/>
      <c r="AE11" s="113"/>
      <c r="AF11" s="3"/>
      <c r="AG11" s="5"/>
      <c r="AH11" s="5"/>
      <c r="AI11" s="5"/>
      <c r="AJ11" s="2"/>
      <c r="AK11" s="113"/>
      <c r="AL11" s="3"/>
      <c r="AM11" s="5"/>
      <c r="AN11" s="5"/>
      <c r="AO11" s="5"/>
      <c r="AP11" s="2"/>
      <c r="AQ11" s="113"/>
      <c r="AR11" s="3"/>
      <c r="AS11" s="5"/>
      <c r="AT11" s="5"/>
      <c r="AU11" s="5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6" customFormat="1" ht="25.5" hidden="1" customHeight="1" x14ac:dyDescent="0.25">
      <c r="A12" s="3"/>
      <c r="B12" s="15"/>
      <c r="C12" s="3" t="s">
        <v>122</v>
      </c>
      <c r="D12" s="3" t="s">
        <v>128</v>
      </c>
      <c r="E12" s="3"/>
      <c r="F12" s="3" t="s">
        <v>18</v>
      </c>
      <c r="G12" s="3"/>
      <c r="H12" s="7"/>
      <c r="I12" s="3"/>
      <c r="J12" s="3"/>
      <c r="K12" s="7" t="s">
        <v>286</v>
      </c>
      <c r="L12" s="3">
        <v>0</v>
      </c>
      <c r="M12" s="5" t="e">
        <f>#REF!</f>
        <v>#REF!</v>
      </c>
      <c r="N12" s="5" t="e">
        <f>#REF!</f>
        <v>#REF!</v>
      </c>
      <c r="O12" s="5" t="e">
        <f t="shared" si="2"/>
        <v>#REF!</v>
      </c>
      <c r="P12" s="5" t="e">
        <f t="shared" si="0"/>
        <v>#REF!</v>
      </c>
      <c r="Q12" s="5" t="e">
        <f t="shared" si="1"/>
        <v>#REF!</v>
      </c>
      <c r="R12" s="2"/>
      <c r="S12" s="113"/>
      <c r="T12" s="3"/>
      <c r="U12" s="5" t="e">
        <f t="shared" si="3"/>
        <v>#REF!</v>
      </c>
      <c r="V12" s="5" t="e">
        <f t="shared" si="4"/>
        <v>#REF!</v>
      </c>
      <c r="W12" s="5" t="e">
        <f t="shared" si="13"/>
        <v>#REF!</v>
      </c>
      <c r="X12" s="2"/>
      <c r="Y12" s="113"/>
      <c r="Z12" s="3"/>
      <c r="AA12" s="5" t="e">
        <f t="shared" si="5"/>
        <v>#REF!</v>
      </c>
      <c r="AB12" s="5" t="e">
        <f t="shared" si="6"/>
        <v>#REF!</v>
      </c>
      <c r="AC12" s="5" t="e">
        <f t="shared" si="14"/>
        <v>#REF!</v>
      </c>
      <c r="AD12" s="2"/>
      <c r="AE12" s="113"/>
      <c r="AF12" s="3"/>
      <c r="AG12" s="5" t="e">
        <f t="shared" si="7"/>
        <v>#REF!</v>
      </c>
      <c r="AH12" s="5" t="e">
        <f t="shared" si="8"/>
        <v>#REF!</v>
      </c>
      <c r="AI12" s="5" t="e">
        <f t="shared" si="15"/>
        <v>#REF!</v>
      </c>
      <c r="AJ12" s="2"/>
      <c r="AK12" s="113"/>
      <c r="AL12" s="3">
        <v>1</v>
      </c>
      <c r="AM12" s="5" t="e">
        <f t="shared" si="9"/>
        <v>#REF!</v>
      </c>
      <c r="AN12" s="5" t="e">
        <f t="shared" si="10"/>
        <v>#REF!</v>
      </c>
      <c r="AO12" s="5" t="e">
        <f t="shared" si="16"/>
        <v>#REF!</v>
      </c>
      <c r="AP12" s="2"/>
      <c r="AQ12" s="113"/>
      <c r="AR12" s="3"/>
      <c r="AS12" s="5" t="e">
        <f t="shared" si="11"/>
        <v>#REF!</v>
      </c>
      <c r="AT12" s="5" t="e">
        <f t="shared" si="12"/>
        <v>#REF!</v>
      </c>
      <c r="AU12" s="5" t="e">
        <f t="shared" si="17"/>
        <v>#REF!</v>
      </c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6" customFormat="1" ht="25.5" customHeight="1" x14ac:dyDescent="0.25">
      <c r="A13" s="3"/>
      <c r="B13" s="15"/>
      <c r="C13" s="3" t="s">
        <v>123</v>
      </c>
      <c r="D13" s="3" t="s">
        <v>328</v>
      </c>
      <c r="E13" s="3"/>
      <c r="F13" s="3" t="s">
        <v>18</v>
      </c>
      <c r="G13" s="3"/>
      <c r="H13" s="7"/>
      <c r="I13" s="3"/>
      <c r="J13" s="3"/>
      <c r="K13" s="7" t="s">
        <v>329</v>
      </c>
      <c r="L13" s="3">
        <v>1</v>
      </c>
      <c r="M13" s="5" t="e">
        <f>#REF!</f>
        <v>#REF!</v>
      </c>
      <c r="N13" s="5" t="e">
        <f>#REF!</f>
        <v>#REF!</v>
      </c>
      <c r="O13" s="5" t="e">
        <f t="shared" si="2"/>
        <v>#REF!</v>
      </c>
      <c r="P13" s="5" t="e">
        <f t="shared" si="0"/>
        <v>#REF!</v>
      </c>
      <c r="Q13" s="5" t="e">
        <f t="shared" si="1"/>
        <v>#REF!</v>
      </c>
      <c r="R13" s="2"/>
      <c r="S13" s="113"/>
      <c r="T13" s="3"/>
      <c r="U13" s="5" t="e">
        <f t="shared" si="3"/>
        <v>#REF!</v>
      </c>
      <c r="V13" s="5" t="e">
        <f t="shared" si="4"/>
        <v>#REF!</v>
      </c>
      <c r="W13" s="5" t="e">
        <f t="shared" si="13"/>
        <v>#REF!</v>
      </c>
      <c r="X13" s="2"/>
      <c r="Y13" s="113"/>
      <c r="Z13" s="3"/>
      <c r="AA13" s="5" t="e">
        <f t="shared" si="5"/>
        <v>#REF!</v>
      </c>
      <c r="AB13" s="5" t="e">
        <f t="shared" si="6"/>
        <v>#REF!</v>
      </c>
      <c r="AC13" s="5" t="e">
        <f t="shared" si="14"/>
        <v>#REF!</v>
      </c>
      <c r="AD13" s="2"/>
      <c r="AE13" s="113"/>
      <c r="AF13" s="3"/>
      <c r="AG13" s="5" t="e">
        <f t="shared" si="7"/>
        <v>#REF!</v>
      </c>
      <c r="AH13" s="5" t="e">
        <f t="shared" si="8"/>
        <v>#REF!</v>
      </c>
      <c r="AI13" s="5" t="e">
        <f t="shared" si="15"/>
        <v>#REF!</v>
      </c>
      <c r="AJ13" s="2"/>
      <c r="AK13" s="113"/>
      <c r="AL13" s="3">
        <v>1</v>
      </c>
      <c r="AM13" s="5" t="e">
        <f t="shared" si="9"/>
        <v>#REF!</v>
      </c>
      <c r="AN13" s="5" t="e">
        <f t="shared" si="10"/>
        <v>#REF!</v>
      </c>
      <c r="AO13" s="5" t="e">
        <f t="shared" si="16"/>
        <v>#REF!</v>
      </c>
      <c r="AP13" s="2"/>
      <c r="AQ13" s="113"/>
      <c r="AR13" s="3"/>
      <c r="AS13" s="5" t="e">
        <f t="shared" si="11"/>
        <v>#REF!</v>
      </c>
      <c r="AT13" s="5" t="e">
        <f t="shared" si="12"/>
        <v>#REF!</v>
      </c>
      <c r="AU13" s="5" t="e">
        <f t="shared" si="17"/>
        <v>#REF!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6" customFormat="1" ht="25.5" customHeight="1" x14ac:dyDescent="0.25">
      <c r="A14" s="3"/>
      <c r="B14" s="15"/>
      <c r="C14" s="3" t="s">
        <v>125</v>
      </c>
      <c r="D14" s="3" t="s">
        <v>328</v>
      </c>
      <c r="E14" s="3"/>
      <c r="F14" s="3" t="s">
        <v>18</v>
      </c>
      <c r="G14" s="3"/>
      <c r="H14" s="7"/>
      <c r="I14" s="3"/>
      <c r="J14" s="3"/>
      <c r="K14" s="7" t="s">
        <v>329</v>
      </c>
      <c r="L14" s="3">
        <v>3</v>
      </c>
      <c r="M14" s="5" t="e">
        <f>#REF!</f>
        <v>#REF!</v>
      </c>
      <c r="N14" s="5" t="e">
        <f>#REF!</f>
        <v>#REF!</v>
      </c>
      <c r="O14" s="5" t="e">
        <f t="shared" si="2"/>
        <v>#REF!</v>
      </c>
      <c r="P14" s="5" t="e">
        <f t="shared" si="0"/>
        <v>#REF!</v>
      </c>
      <c r="Q14" s="5" t="e">
        <f t="shared" si="1"/>
        <v>#REF!</v>
      </c>
      <c r="R14" s="2"/>
      <c r="S14" s="113"/>
      <c r="T14" s="3"/>
      <c r="U14" s="5" t="e">
        <f t="shared" si="3"/>
        <v>#REF!</v>
      </c>
      <c r="V14" s="5" t="e">
        <f t="shared" si="4"/>
        <v>#REF!</v>
      </c>
      <c r="W14" s="5" t="e">
        <f t="shared" si="13"/>
        <v>#REF!</v>
      </c>
      <c r="X14" s="2"/>
      <c r="Y14" s="113"/>
      <c r="Z14" s="3"/>
      <c r="AA14" s="5" t="e">
        <f t="shared" si="5"/>
        <v>#REF!</v>
      </c>
      <c r="AB14" s="5" t="e">
        <f t="shared" si="6"/>
        <v>#REF!</v>
      </c>
      <c r="AC14" s="5" t="e">
        <f t="shared" si="14"/>
        <v>#REF!</v>
      </c>
      <c r="AD14" s="2"/>
      <c r="AE14" s="113"/>
      <c r="AF14" s="3">
        <v>2</v>
      </c>
      <c r="AG14" s="5" t="e">
        <f t="shared" si="7"/>
        <v>#REF!</v>
      </c>
      <c r="AH14" s="5" t="e">
        <f t="shared" si="8"/>
        <v>#REF!</v>
      </c>
      <c r="AI14" s="5" t="e">
        <f t="shared" si="15"/>
        <v>#REF!</v>
      </c>
      <c r="AJ14" s="2"/>
      <c r="AK14" s="113"/>
      <c r="AL14" s="3"/>
      <c r="AM14" s="5" t="e">
        <f t="shared" si="9"/>
        <v>#REF!</v>
      </c>
      <c r="AN14" s="5" t="e">
        <f t="shared" si="10"/>
        <v>#REF!</v>
      </c>
      <c r="AO14" s="5" t="e">
        <f t="shared" si="16"/>
        <v>#REF!</v>
      </c>
      <c r="AP14" s="2"/>
      <c r="AQ14" s="113"/>
      <c r="AR14" s="3"/>
      <c r="AS14" s="5" t="e">
        <f t="shared" si="11"/>
        <v>#REF!</v>
      </c>
      <c r="AT14" s="5" t="e">
        <f t="shared" si="12"/>
        <v>#REF!</v>
      </c>
      <c r="AU14" s="5" t="e">
        <f t="shared" si="17"/>
        <v>#REF!</v>
      </c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6" customFormat="1" ht="25.5" customHeight="1" x14ac:dyDescent="0.25">
      <c r="A15" s="3"/>
      <c r="B15" s="15"/>
      <c r="C15" s="3" t="s">
        <v>124</v>
      </c>
      <c r="D15" s="3" t="s">
        <v>328</v>
      </c>
      <c r="E15" s="3"/>
      <c r="F15" s="3" t="s">
        <v>18</v>
      </c>
      <c r="G15" s="3"/>
      <c r="H15" s="7"/>
      <c r="I15" s="3"/>
      <c r="J15" s="3"/>
      <c r="K15" s="7" t="s">
        <v>329</v>
      </c>
      <c r="L15" s="3">
        <v>3</v>
      </c>
      <c r="M15" s="5" t="e">
        <f>#REF!</f>
        <v>#REF!</v>
      </c>
      <c r="N15" s="5" t="e">
        <f>#REF!</f>
        <v>#REF!</v>
      </c>
      <c r="O15" s="5" t="e">
        <f t="shared" si="2"/>
        <v>#REF!</v>
      </c>
      <c r="P15" s="5" t="e">
        <f t="shared" si="0"/>
        <v>#REF!</v>
      </c>
      <c r="Q15" s="5" t="e">
        <f t="shared" si="1"/>
        <v>#REF!</v>
      </c>
      <c r="R15" s="2"/>
      <c r="S15" s="113"/>
      <c r="T15" s="3"/>
      <c r="U15" s="5" t="e">
        <f t="shared" si="3"/>
        <v>#REF!</v>
      </c>
      <c r="V15" s="5" t="e">
        <f t="shared" si="4"/>
        <v>#REF!</v>
      </c>
      <c r="W15" s="5" t="e">
        <f t="shared" si="13"/>
        <v>#REF!</v>
      </c>
      <c r="X15" s="2"/>
      <c r="Y15" s="113"/>
      <c r="Z15" s="3"/>
      <c r="AA15" s="5" t="e">
        <f t="shared" si="5"/>
        <v>#REF!</v>
      </c>
      <c r="AB15" s="5" t="e">
        <f t="shared" si="6"/>
        <v>#REF!</v>
      </c>
      <c r="AC15" s="5" t="e">
        <f t="shared" si="14"/>
        <v>#REF!</v>
      </c>
      <c r="AD15" s="2"/>
      <c r="AE15" s="113"/>
      <c r="AF15" s="3">
        <v>2</v>
      </c>
      <c r="AG15" s="5" t="e">
        <f t="shared" si="7"/>
        <v>#REF!</v>
      </c>
      <c r="AH15" s="5" t="e">
        <f t="shared" si="8"/>
        <v>#REF!</v>
      </c>
      <c r="AI15" s="5" t="e">
        <f t="shared" si="15"/>
        <v>#REF!</v>
      </c>
      <c r="AJ15" s="2"/>
      <c r="AK15" s="113"/>
      <c r="AL15" s="3"/>
      <c r="AM15" s="5" t="e">
        <f t="shared" si="9"/>
        <v>#REF!</v>
      </c>
      <c r="AN15" s="5" t="e">
        <f t="shared" si="10"/>
        <v>#REF!</v>
      </c>
      <c r="AO15" s="5" t="e">
        <f t="shared" si="16"/>
        <v>#REF!</v>
      </c>
      <c r="AP15" s="2"/>
      <c r="AQ15" s="113"/>
      <c r="AR15" s="3"/>
      <c r="AS15" s="5" t="e">
        <f t="shared" si="11"/>
        <v>#REF!</v>
      </c>
      <c r="AT15" s="5" t="e">
        <f t="shared" si="12"/>
        <v>#REF!</v>
      </c>
      <c r="AU15" s="5" t="e">
        <f t="shared" si="17"/>
        <v>#REF!</v>
      </c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6" customFormat="1" ht="25.5" customHeight="1" x14ac:dyDescent="0.25">
      <c r="A16" s="3"/>
      <c r="B16" s="15"/>
      <c r="C16" s="3" t="s">
        <v>333</v>
      </c>
      <c r="D16" s="3" t="s">
        <v>328</v>
      </c>
      <c r="E16" s="3"/>
      <c r="F16" s="3" t="s">
        <v>18</v>
      </c>
      <c r="G16" s="3"/>
      <c r="H16" s="7"/>
      <c r="I16" s="3"/>
      <c r="J16" s="3"/>
      <c r="K16" s="7" t="s">
        <v>329</v>
      </c>
      <c r="L16" s="3">
        <v>1</v>
      </c>
      <c r="M16" s="5" t="e">
        <f>#REF!</f>
        <v>#REF!</v>
      </c>
      <c r="N16" s="5" t="e">
        <f>#REF!</f>
        <v>#REF!</v>
      </c>
      <c r="O16" s="5" t="e">
        <f t="shared" si="2"/>
        <v>#REF!</v>
      </c>
      <c r="P16" s="5" t="e">
        <f t="shared" si="0"/>
        <v>#REF!</v>
      </c>
      <c r="Q16" s="5" t="e">
        <f>ROUND(O16*2,1)</f>
        <v>#REF!</v>
      </c>
      <c r="R16" s="2"/>
      <c r="S16" s="113" t="str">
        <f>S3</f>
        <v>BUTTON MOUNT WUTH LARGE LOW &amp; BLADE VARIETY</v>
      </c>
      <c r="T16" s="3"/>
      <c r="U16" s="5" t="e">
        <f t="shared" si="3"/>
        <v>#REF!</v>
      </c>
      <c r="V16" s="5" t="e">
        <f t="shared" si="4"/>
        <v>#REF!</v>
      </c>
      <c r="W16" s="5" t="e">
        <f t="shared" si="13"/>
        <v>#REF!</v>
      </c>
      <c r="X16" s="2"/>
      <c r="Y16" s="113" t="str">
        <f>Y3</f>
        <v>Variety Wheels &amp; Treads</v>
      </c>
      <c r="Z16" s="3"/>
      <c r="AA16" s="5" t="e">
        <f t="shared" si="5"/>
        <v>#REF!</v>
      </c>
      <c r="AB16" s="5" t="e">
        <f t="shared" si="6"/>
        <v>#REF!</v>
      </c>
      <c r="AC16" s="5" t="e">
        <f t="shared" si="14"/>
        <v>#REF!</v>
      </c>
      <c r="AD16" s="2"/>
      <c r="AE16" s="113" t="str">
        <f>AE3</f>
        <v>Extra Sensors</v>
      </c>
      <c r="AF16" s="3"/>
      <c r="AG16" s="5" t="e">
        <f t="shared" si="7"/>
        <v>#REF!</v>
      </c>
      <c r="AH16" s="5" t="e">
        <f t="shared" si="8"/>
        <v>#REF!</v>
      </c>
      <c r="AI16" s="5" t="e">
        <f t="shared" si="15"/>
        <v>#REF!</v>
      </c>
      <c r="AJ16" s="2"/>
      <c r="AK16" s="113" t="str">
        <f>AK3</f>
        <v>Brain Box</v>
      </c>
      <c r="AL16" s="3"/>
      <c r="AM16" s="5" t="e">
        <f t="shared" si="9"/>
        <v>#REF!</v>
      </c>
      <c r="AN16" s="5" t="e">
        <f t="shared" si="10"/>
        <v>#REF!</v>
      </c>
      <c r="AO16" s="5" t="e">
        <f t="shared" si="16"/>
        <v>#REF!</v>
      </c>
      <c r="AP16" s="2"/>
      <c r="AQ16" s="113" t="str">
        <f>AQ3</f>
        <v>Servo Control (Gripper or Flag)</v>
      </c>
      <c r="AR16" s="3"/>
      <c r="AS16" s="5" t="e">
        <f t="shared" si="11"/>
        <v>#REF!</v>
      </c>
      <c r="AT16" s="5" t="e">
        <f t="shared" si="12"/>
        <v>#REF!</v>
      </c>
      <c r="AU16" s="5" t="e">
        <f t="shared" si="17"/>
        <v>#REF!</v>
      </c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6" customFormat="1" ht="25.5" hidden="1" customHeight="1" x14ac:dyDescent="0.25">
      <c r="A17" s="3"/>
      <c r="B17" s="15"/>
      <c r="C17" s="3" t="s">
        <v>255</v>
      </c>
      <c r="D17" s="3" t="s">
        <v>129</v>
      </c>
      <c r="E17" s="3"/>
      <c r="F17" s="3" t="s">
        <v>18</v>
      </c>
      <c r="G17" s="3"/>
      <c r="H17" s="7"/>
      <c r="I17" s="3"/>
      <c r="J17" s="3"/>
      <c r="K17" s="7" t="s">
        <v>287</v>
      </c>
      <c r="L17" s="3">
        <v>0</v>
      </c>
      <c r="M17" s="5" t="e">
        <f>#REF!</f>
        <v>#REF!</v>
      </c>
      <c r="N17" s="5" t="e">
        <f>#REF!</f>
        <v>#REF!</v>
      </c>
      <c r="O17" s="5" t="e">
        <f t="shared" si="2"/>
        <v>#REF!</v>
      </c>
      <c r="P17" s="5" t="e">
        <f t="shared" si="0"/>
        <v>#REF!</v>
      </c>
      <c r="Q17" s="95" t="e">
        <f>ROUND(O17*2,1)</f>
        <v>#REF!</v>
      </c>
      <c r="R17" s="2"/>
      <c r="S17" s="113"/>
      <c r="T17" s="3"/>
      <c r="U17" s="5" t="e">
        <f t="shared" si="3"/>
        <v>#REF!</v>
      </c>
      <c r="V17" s="5" t="e">
        <f t="shared" si="4"/>
        <v>#REF!</v>
      </c>
      <c r="W17" s="5" t="e">
        <f t="shared" si="13"/>
        <v>#REF!</v>
      </c>
      <c r="X17" s="2"/>
      <c r="Y17" s="113"/>
      <c r="Z17" s="3"/>
      <c r="AA17" s="5" t="e">
        <f t="shared" si="5"/>
        <v>#REF!</v>
      </c>
      <c r="AB17" s="5" t="e">
        <f t="shared" si="6"/>
        <v>#REF!</v>
      </c>
      <c r="AC17" s="5" t="e">
        <f t="shared" si="14"/>
        <v>#REF!</v>
      </c>
      <c r="AD17" s="2"/>
      <c r="AE17" s="113"/>
      <c r="AF17" s="3"/>
      <c r="AG17" s="5" t="e">
        <f t="shared" si="7"/>
        <v>#REF!</v>
      </c>
      <c r="AH17" s="5" t="e">
        <f t="shared" si="8"/>
        <v>#REF!</v>
      </c>
      <c r="AI17" s="5" t="e">
        <f t="shared" si="15"/>
        <v>#REF!</v>
      </c>
      <c r="AJ17" s="2"/>
      <c r="AK17" s="113"/>
      <c r="AL17" s="3"/>
      <c r="AM17" s="5" t="e">
        <f t="shared" si="9"/>
        <v>#REF!</v>
      </c>
      <c r="AN17" s="5" t="e">
        <f t="shared" si="10"/>
        <v>#REF!</v>
      </c>
      <c r="AO17" s="5" t="e">
        <f t="shared" si="16"/>
        <v>#REF!</v>
      </c>
      <c r="AP17" s="2"/>
      <c r="AQ17" s="113"/>
      <c r="AR17" s="3"/>
      <c r="AS17" s="5" t="e">
        <f t="shared" si="11"/>
        <v>#REF!</v>
      </c>
      <c r="AT17" s="5" t="e">
        <f t="shared" si="12"/>
        <v>#REF!</v>
      </c>
      <c r="AU17" s="5" t="e">
        <f t="shared" si="17"/>
        <v>#REF!</v>
      </c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25.5" customHeight="1" x14ac:dyDescent="0.25">
      <c r="A18" s="3"/>
      <c r="B18" s="15"/>
      <c r="C18" s="3" t="s">
        <v>127</v>
      </c>
      <c r="D18" s="3" t="s">
        <v>328</v>
      </c>
      <c r="E18" s="3"/>
      <c r="F18" s="3" t="s">
        <v>18</v>
      </c>
      <c r="G18" s="3"/>
      <c r="H18" s="7"/>
      <c r="I18" s="3"/>
      <c r="J18" s="3"/>
      <c r="K18" s="7" t="s">
        <v>329</v>
      </c>
      <c r="L18" s="3">
        <v>0</v>
      </c>
      <c r="M18" s="5" t="e">
        <f>#REF!</f>
        <v>#REF!</v>
      </c>
      <c r="N18" s="5" t="e">
        <f>#REF!</f>
        <v>#REF!</v>
      </c>
      <c r="O18" s="5" t="e">
        <f t="shared" si="2"/>
        <v>#REF!</v>
      </c>
      <c r="P18" s="5" t="e">
        <f t="shared" si="0"/>
        <v>#REF!</v>
      </c>
      <c r="Q18" s="5" t="e">
        <f t="shared" ref="Q18:Q36" si="18">ROUND(P18*2,1)</f>
        <v>#REF!</v>
      </c>
      <c r="R18" s="2"/>
      <c r="S18" s="113"/>
      <c r="T18" s="3"/>
      <c r="U18" s="5" t="e">
        <f t="shared" si="3"/>
        <v>#REF!</v>
      </c>
      <c r="V18" s="5" t="e">
        <f t="shared" si="4"/>
        <v>#REF!</v>
      </c>
      <c r="W18" s="5" t="e">
        <f t="shared" si="13"/>
        <v>#REF!</v>
      </c>
      <c r="X18" s="2"/>
      <c r="Y18" s="113"/>
      <c r="Z18" s="3"/>
      <c r="AA18" s="5" t="e">
        <f t="shared" si="5"/>
        <v>#REF!</v>
      </c>
      <c r="AB18" s="5" t="e">
        <f t="shared" si="6"/>
        <v>#REF!</v>
      </c>
      <c r="AC18" s="5" t="e">
        <f t="shared" si="14"/>
        <v>#REF!</v>
      </c>
      <c r="AD18" s="2"/>
      <c r="AE18" s="113"/>
      <c r="AF18" s="3">
        <v>2</v>
      </c>
      <c r="AG18" s="5" t="e">
        <f t="shared" si="7"/>
        <v>#REF!</v>
      </c>
      <c r="AH18" s="5" t="e">
        <f t="shared" si="8"/>
        <v>#REF!</v>
      </c>
      <c r="AI18" s="5" t="e">
        <f t="shared" si="15"/>
        <v>#REF!</v>
      </c>
      <c r="AJ18" s="2"/>
      <c r="AK18" s="113"/>
      <c r="AL18" s="3"/>
      <c r="AM18" s="5" t="e">
        <f t="shared" si="9"/>
        <v>#REF!</v>
      </c>
      <c r="AN18" s="5" t="e">
        <f t="shared" si="10"/>
        <v>#REF!</v>
      </c>
      <c r="AO18" s="5" t="e">
        <f t="shared" si="16"/>
        <v>#REF!</v>
      </c>
      <c r="AP18" s="2"/>
      <c r="AQ18" s="113"/>
      <c r="AR18" s="3"/>
      <c r="AS18" s="5" t="e">
        <f t="shared" si="11"/>
        <v>#REF!</v>
      </c>
      <c r="AT18" s="5" t="e">
        <f t="shared" si="12"/>
        <v>#REF!</v>
      </c>
      <c r="AU18" s="5" t="e">
        <f t="shared" si="17"/>
        <v>#REF!</v>
      </c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25.5" customHeight="1" x14ac:dyDescent="0.25">
      <c r="A19" s="3"/>
      <c r="B19" s="15"/>
      <c r="C19" s="3" t="s">
        <v>126</v>
      </c>
      <c r="D19" s="3" t="s">
        <v>328</v>
      </c>
      <c r="E19" s="3"/>
      <c r="F19" s="3" t="s">
        <v>18</v>
      </c>
      <c r="G19" s="3"/>
      <c r="H19" s="7"/>
      <c r="I19" s="3"/>
      <c r="J19" s="3"/>
      <c r="K19" s="7" t="s">
        <v>329</v>
      </c>
      <c r="L19" s="3">
        <v>0</v>
      </c>
      <c r="M19" s="5" t="e">
        <f>#REF!</f>
        <v>#REF!</v>
      </c>
      <c r="N19" s="5" t="e">
        <f>#REF!</f>
        <v>#REF!</v>
      </c>
      <c r="O19" s="5" t="e">
        <f t="shared" si="2"/>
        <v>#REF!</v>
      </c>
      <c r="P19" s="5" t="e">
        <f t="shared" si="0"/>
        <v>#REF!</v>
      </c>
      <c r="Q19" s="5" t="e">
        <f t="shared" si="18"/>
        <v>#REF!</v>
      </c>
      <c r="R19" s="2"/>
      <c r="S19" s="113"/>
      <c r="T19" s="3"/>
      <c r="U19" s="5" t="e">
        <f t="shared" si="3"/>
        <v>#REF!</v>
      </c>
      <c r="V19" s="5" t="e">
        <f t="shared" si="4"/>
        <v>#REF!</v>
      </c>
      <c r="W19" s="5" t="e">
        <f t="shared" si="13"/>
        <v>#REF!</v>
      </c>
      <c r="X19" s="2"/>
      <c r="Y19" s="113"/>
      <c r="Z19" s="3"/>
      <c r="AA19" s="5" t="e">
        <f t="shared" si="5"/>
        <v>#REF!</v>
      </c>
      <c r="AB19" s="5" t="e">
        <f t="shared" si="6"/>
        <v>#REF!</v>
      </c>
      <c r="AC19" s="5" t="e">
        <f t="shared" si="14"/>
        <v>#REF!</v>
      </c>
      <c r="AD19" s="2"/>
      <c r="AE19" s="113"/>
      <c r="AF19" s="3">
        <v>2</v>
      </c>
      <c r="AG19" s="5" t="e">
        <f t="shared" si="7"/>
        <v>#REF!</v>
      </c>
      <c r="AH19" s="5" t="e">
        <f t="shared" si="8"/>
        <v>#REF!</v>
      </c>
      <c r="AI19" s="5" t="e">
        <f t="shared" si="15"/>
        <v>#REF!</v>
      </c>
      <c r="AJ19" s="2"/>
      <c r="AK19" s="113"/>
      <c r="AL19" s="3"/>
      <c r="AM19" s="5" t="e">
        <f t="shared" si="9"/>
        <v>#REF!</v>
      </c>
      <c r="AN19" s="5" t="e">
        <f t="shared" si="10"/>
        <v>#REF!</v>
      </c>
      <c r="AO19" s="5" t="e">
        <f t="shared" si="16"/>
        <v>#REF!</v>
      </c>
      <c r="AP19" s="2"/>
      <c r="AQ19" s="113"/>
      <c r="AR19" s="3"/>
      <c r="AS19" s="5" t="e">
        <f t="shared" si="11"/>
        <v>#REF!</v>
      </c>
      <c r="AT19" s="5" t="e">
        <f t="shared" si="12"/>
        <v>#REF!</v>
      </c>
      <c r="AU19" s="5" t="e">
        <f t="shared" si="17"/>
        <v>#REF!</v>
      </c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25.5" customHeight="1" x14ac:dyDescent="0.25">
      <c r="A20" s="3"/>
      <c r="B20" s="15"/>
      <c r="C20" s="3" t="s">
        <v>130</v>
      </c>
      <c r="D20" s="3" t="s">
        <v>328</v>
      </c>
      <c r="E20" s="3"/>
      <c r="F20" s="3" t="s">
        <v>18</v>
      </c>
      <c r="G20" s="3"/>
      <c r="H20" s="7"/>
      <c r="I20" s="3"/>
      <c r="J20" s="3"/>
      <c r="K20" s="7" t="s">
        <v>329</v>
      </c>
      <c r="L20" s="3">
        <v>0</v>
      </c>
      <c r="M20" s="5" t="e">
        <f>#REF!</f>
        <v>#REF!</v>
      </c>
      <c r="N20" s="5" t="e">
        <f>#REF!</f>
        <v>#REF!</v>
      </c>
      <c r="O20" s="5" t="e">
        <f t="shared" si="2"/>
        <v>#REF!</v>
      </c>
      <c r="P20" s="5" t="e">
        <f t="shared" si="0"/>
        <v>#REF!</v>
      </c>
      <c r="Q20" s="5" t="e">
        <f t="shared" si="18"/>
        <v>#REF!</v>
      </c>
      <c r="R20" s="2"/>
      <c r="S20" s="113"/>
      <c r="T20" s="3"/>
      <c r="U20" s="5" t="e">
        <f t="shared" si="3"/>
        <v>#REF!</v>
      </c>
      <c r="V20" s="5" t="e">
        <f t="shared" si="4"/>
        <v>#REF!</v>
      </c>
      <c r="W20" s="5" t="e">
        <f t="shared" si="13"/>
        <v>#REF!</v>
      </c>
      <c r="X20" s="2"/>
      <c r="Y20" s="113"/>
      <c r="Z20" s="3"/>
      <c r="AA20" s="5" t="e">
        <f t="shared" si="5"/>
        <v>#REF!</v>
      </c>
      <c r="AB20" s="5" t="e">
        <f t="shared" si="6"/>
        <v>#REF!</v>
      </c>
      <c r="AC20" s="5" t="e">
        <f t="shared" si="14"/>
        <v>#REF!</v>
      </c>
      <c r="AD20" s="2"/>
      <c r="AE20" s="113"/>
      <c r="AF20" s="3"/>
      <c r="AG20" s="5" t="e">
        <f t="shared" si="7"/>
        <v>#REF!</v>
      </c>
      <c r="AH20" s="5" t="e">
        <f t="shared" si="8"/>
        <v>#REF!</v>
      </c>
      <c r="AI20" s="5" t="e">
        <f t="shared" si="15"/>
        <v>#REF!</v>
      </c>
      <c r="AJ20" s="2"/>
      <c r="AK20" s="113"/>
      <c r="AL20" s="3"/>
      <c r="AM20" s="5" t="e">
        <f t="shared" si="9"/>
        <v>#REF!</v>
      </c>
      <c r="AN20" s="5" t="e">
        <f t="shared" si="10"/>
        <v>#REF!</v>
      </c>
      <c r="AO20" s="5" t="e">
        <f t="shared" si="16"/>
        <v>#REF!</v>
      </c>
      <c r="AP20" s="2"/>
      <c r="AQ20" s="113"/>
      <c r="AR20" s="3"/>
      <c r="AS20" s="5" t="e">
        <f t="shared" si="11"/>
        <v>#REF!</v>
      </c>
      <c r="AT20" s="5" t="e">
        <f t="shared" si="12"/>
        <v>#REF!</v>
      </c>
      <c r="AU20" s="5" t="e">
        <f t="shared" si="17"/>
        <v>#REF!</v>
      </c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25.5" customHeight="1" x14ac:dyDescent="0.25">
      <c r="A21" s="3"/>
      <c r="B21" s="15"/>
      <c r="C21" s="3" t="s">
        <v>327</v>
      </c>
      <c r="D21" s="3" t="s">
        <v>328</v>
      </c>
      <c r="E21" s="3"/>
      <c r="F21" s="3" t="s">
        <v>18</v>
      </c>
      <c r="G21" s="3"/>
      <c r="H21" s="7"/>
      <c r="I21" s="3"/>
      <c r="J21" s="3"/>
      <c r="K21" s="7" t="s">
        <v>329</v>
      </c>
      <c r="L21" s="3">
        <v>2</v>
      </c>
      <c r="M21" s="5" t="e">
        <f>#REF!</f>
        <v>#REF!</v>
      </c>
      <c r="N21" s="5" t="e">
        <f>#REF!</f>
        <v>#REF!</v>
      </c>
      <c r="O21" s="5" t="e">
        <f t="shared" si="2"/>
        <v>#REF!</v>
      </c>
      <c r="P21" s="5" t="e">
        <f t="shared" si="0"/>
        <v>#REF!</v>
      </c>
      <c r="Q21" s="5" t="e">
        <f t="shared" si="18"/>
        <v>#REF!</v>
      </c>
      <c r="R21" s="2"/>
      <c r="S21" s="113"/>
      <c r="T21" s="3"/>
      <c r="U21" s="5" t="e">
        <f t="shared" si="3"/>
        <v>#REF!</v>
      </c>
      <c r="V21" s="5" t="e">
        <f t="shared" si="4"/>
        <v>#REF!</v>
      </c>
      <c r="W21" s="5" t="e">
        <f t="shared" si="13"/>
        <v>#REF!</v>
      </c>
      <c r="X21" s="2"/>
      <c r="Y21" s="113"/>
      <c r="Z21" s="3"/>
      <c r="AA21" s="5" t="e">
        <f t="shared" si="5"/>
        <v>#REF!</v>
      </c>
      <c r="AB21" s="5" t="e">
        <f t="shared" si="6"/>
        <v>#REF!</v>
      </c>
      <c r="AC21" s="5" t="e">
        <f t="shared" si="14"/>
        <v>#REF!</v>
      </c>
      <c r="AD21" s="2"/>
      <c r="AE21" s="113"/>
      <c r="AF21" s="3"/>
      <c r="AG21" s="5" t="e">
        <f t="shared" si="7"/>
        <v>#REF!</v>
      </c>
      <c r="AH21" s="5" t="e">
        <f t="shared" si="8"/>
        <v>#REF!</v>
      </c>
      <c r="AI21" s="5" t="e">
        <f t="shared" si="15"/>
        <v>#REF!</v>
      </c>
      <c r="AJ21" s="2"/>
      <c r="AK21" s="113"/>
      <c r="AL21" s="3"/>
      <c r="AM21" s="5" t="e">
        <f t="shared" si="9"/>
        <v>#REF!</v>
      </c>
      <c r="AN21" s="5" t="e">
        <f t="shared" si="10"/>
        <v>#REF!</v>
      </c>
      <c r="AO21" s="5" t="e">
        <f t="shared" si="16"/>
        <v>#REF!</v>
      </c>
      <c r="AP21" s="2"/>
      <c r="AQ21" s="113"/>
      <c r="AR21" s="3"/>
      <c r="AS21" s="5" t="e">
        <f t="shared" si="11"/>
        <v>#REF!</v>
      </c>
      <c r="AT21" s="5" t="e">
        <f t="shared" si="12"/>
        <v>#REF!</v>
      </c>
      <c r="AU21" s="5" t="e">
        <f t="shared" si="17"/>
        <v>#REF!</v>
      </c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25.5" hidden="1" customHeight="1" x14ac:dyDescent="0.25">
      <c r="A22" s="3"/>
      <c r="B22" s="15"/>
      <c r="C22" s="3" t="s">
        <v>133</v>
      </c>
      <c r="D22" s="3" t="s">
        <v>328</v>
      </c>
      <c r="E22" s="3"/>
      <c r="F22" s="3" t="s">
        <v>18</v>
      </c>
      <c r="G22" s="3"/>
      <c r="H22" s="7"/>
      <c r="I22" s="3"/>
      <c r="J22" s="3"/>
      <c r="K22" s="7" t="s">
        <v>329</v>
      </c>
      <c r="L22" s="3">
        <v>0</v>
      </c>
      <c r="M22" s="5" t="e">
        <f>#REF!</f>
        <v>#REF!</v>
      </c>
      <c r="N22" s="5" t="e">
        <f>#REF!</f>
        <v>#REF!</v>
      </c>
      <c r="O22" s="5" t="e">
        <f t="shared" si="2"/>
        <v>#REF!</v>
      </c>
      <c r="P22" s="5" t="e">
        <f t="shared" si="0"/>
        <v>#REF!</v>
      </c>
      <c r="Q22" s="5" t="e">
        <f t="shared" si="18"/>
        <v>#REF!</v>
      </c>
      <c r="R22" s="2"/>
      <c r="S22" s="113"/>
      <c r="T22" s="3"/>
      <c r="U22" s="5" t="e">
        <f t="shared" si="3"/>
        <v>#REF!</v>
      </c>
      <c r="V22" s="5" t="e">
        <f t="shared" si="4"/>
        <v>#REF!</v>
      </c>
      <c r="W22" s="5" t="e">
        <f t="shared" si="13"/>
        <v>#REF!</v>
      </c>
      <c r="X22" s="2"/>
      <c r="Y22" s="113"/>
      <c r="Z22" s="3"/>
      <c r="AA22" s="5" t="e">
        <f t="shared" si="5"/>
        <v>#REF!</v>
      </c>
      <c r="AB22" s="5" t="e">
        <f t="shared" si="6"/>
        <v>#REF!</v>
      </c>
      <c r="AC22" s="5" t="e">
        <f t="shared" si="14"/>
        <v>#REF!</v>
      </c>
      <c r="AD22" s="2"/>
      <c r="AE22" s="113"/>
      <c r="AF22" s="3"/>
      <c r="AG22" s="5" t="e">
        <f t="shared" si="7"/>
        <v>#REF!</v>
      </c>
      <c r="AH22" s="5" t="e">
        <f t="shared" si="8"/>
        <v>#REF!</v>
      </c>
      <c r="AI22" s="5" t="e">
        <f t="shared" si="15"/>
        <v>#REF!</v>
      </c>
      <c r="AJ22" s="2"/>
      <c r="AK22" s="113"/>
      <c r="AL22" s="3"/>
      <c r="AM22" s="5" t="e">
        <f t="shared" si="9"/>
        <v>#REF!</v>
      </c>
      <c r="AN22" s="5" t="e">
        <f t="shared" si="10"/>
        <v>#REF!</v>
      </c>
      <c r="AO22" s="5" t="e">
        <f t="shared" si="16"/>
        <v>#REF!</v>
      </c>
      <c r="AP22" s="2"/>
      <c r="AQ22" s="113"/>
      <c r="AR22" s="3"/>
      <c r="AS22" s="5" t="e">
        <f t="shared" si="11"/>
        <v>#REF!</v>
      </c>
      <c r="AT22" s="5" t="e">
        <f t="shared" si="12"/>
        <v>#REF!</v>
      </c>
      <c r="AU22" s="5" t="e">
        <f t="shared" si="17"/>
        <v>#REF!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25.5" customHeight="1" x14ac:dyDescent="0.25">
      <c r="A23" s="3"/>
      <c r="B23" s="15"/>
      <c r="C23" s="3" t="s">
        <v>131</v>
      </c>
      <c r="D23" s="3" t="s">
        <v>328</v>
      </c>
      <c r="E23" s="3"/>
      <c r="F23" s="3" t="s">
        <v>18</v>
      </c>
      <c r="G23" s="3"/>
      <c r="H23" s="7"/>
      <c r="I23" s="3"/>
      <c r="J23" s="3"/>
      <c r="K23" s="7" t="s">
        <v>329</v>
      </c>
      <c r="L23" s="3">
        <v>0</v>
      </c>
      <c r="M23" s="5" t="e">
        <f>#REF!</f>
        <v>#REF!</v>
      </c>
      <c r="N23" s="5" t="e">
        <f>#REF!</f>
        <v>#REF!</v>
      </c>
      <c r="O23" s="5" t="e">
        <f t="shared" si="2"/>
        <v>#REF!</v>
      </c>
      <c r="P23" s="5" t="e">
        <f t="shared" si="0"/>
        <v>#REF!</v>
      </c>
      <c r="Q23" s="5" t="e">
        <f t="shared" si="18"/>
        <v>#REF!</v>
      </c>
      <c r="R23" s="2"/>
      <c r="S23" s="113"/>
      <c r="T23" s="3"/>
      <c r="U23" s="5" t="e">
        <f t="shared" si="3"/>
        <v>#REF!</v>
      </c>
      <c r="V23" s="5" t="e">
        <f t="shared" si="4"/>
        <v>#REF!</v>
      </c>
      <c r="W23" s="5" t="e">
        <f t="shared" si="13"/>
        <v>#REF!</v>
      </c>
      <c r="X23" s="2"/>
      <c r="Y23" s="113"/>
      <c r="Z23" s="3"/>
      <c r="AA23" s="5" t="e">
        <f t="shared" si="5"/>
        <v>#REF!</v>
      </c>
      <c r="AB23" s="5" t="e">
        <f t="shared" si="6"/>
        <v>#REF!</v>
      </c>
      <c r="AC23" s="5" t="e">
        <f t="shared" si="14"/>
        <v>#REF!</v>
      </c>
      <c r="AD23" s="2"/>
      <c r="AE23" s="113"/>
      <c r="AF23" s="3"/>
      <c r="AG23" s="5" t="e">
        <f t="shared" si="7"/>
        <v>#REF!</v>
      </c>
      <c r="AH23" s="5" t="e">
        <f t="shared" si="8"/>
        <v>#REF!</v>
      </c>
      <c r="AI23" s="5" t="e">
        <f t="shared" si="15"/>
        <v>#REF!</v>
      </c>
      <c r="AJ23" s="2"/>
      <c r="AK23" s="113"/>
      <c r="AL23" s="3"/>
      <c r="AM23" s="5" t="e">
        <f t="shared" si="9"/>
        <v>#REF!</v>
      </c>
      <c r="AN23" s="5" t="e">
        <f t="shared" si="10"/>
        <v>#REF!</v>
      </c>
      <c r="AO23" s="5" t="e">
        <f t="shared" si="16"/>
        <v>#REF!</v>
      </c>
      <c r="AP23" s="2"/>
      <c r="AQ23" s="113"/>
      <c r="AR23" s="3"/>
      <c r="AS23" s="5" t="e">
        <f t="shared" si="11"/>
        <v>#REF!</v>
      </c>
      <c r="AT23" s="5" t="e">
        <f t="shared" si="12"/>
        <v>#REF!</v>
      </c>
      <c r="AU23" s="5" t="e">
        <f t="shared" si="17"/>
        <v>#REF!</v>
      </c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25.5" customHeight="1" x14ac:dyDescent="0.25">
      <c r="A24" s="3"/>
      <c r="B24" s="15"/>
      <c r="C24" s="3" t="s">
        <v>134</v>
      </c>
      <c r="D24" s="3" t="s">
        <v>328</v>
      </c>
      <c r="E24" s="3"/>
      <c r="F24" s="3" t="s">
        <v>18</v>
      </c>
      <c r="G24" s="3"/>
      <c r="H24" s="7"/>
      <c r="I24" s="3"/>
      <c r="J24" s="3"/>
      <c r="K24" s="7" t="s">
        <v>329</v>
      </c>
      <c r="L24" s="3">
        <v>0</v>
      </c>
      <c r="M24" s="5" t="e">
        <f>#REF!</f>
        <v>#REF!</v>
      </c>
      <c r="N24" s="5" t="e">
        <f>#REF!</f>
        <v>#REF!</v>
      </c>
      <c r="O24" s="5" t="e">
        <f t="shared" si="2"/>
        <v>#REF!</v>
      </c>
      <c r="P24" s="5" t="e">
        <f t="shared" si="0"/>
        <v>#REF!</v>
      </c>
      <c r="Q24" s="5" t="e">
        <f t="shared" si="18"/>
        <v>#REF!</v>
      </c>
      <c r="R24" s="2"/>
      <c r="S24" s="113"/>
      <c r="T24" s="3"/>
      <c r="U24" s="5" t="e">
        <f t="shared" si="3"/>
        <v>#REF!</v>
      </c>
      <c r="V24" s="5" t="e">
        <f t="shared" si="4"/>
        <v>#REF!</v>
      </c>
      <c r="W24" s="5" t="e">
        <f t="shared" si="13"/>
        <v>#REF!</v>
      </c>
      <c r="X24" s="2"/>
      <c r="Y24" s="113"/>
      <c r="Z24" s="3"/>
      <c r="AA24" s="5" t="e">
        <f t="shared" si="5"/>
        <v>#REF!</v>
      </c>
      <c r="AB24" s="5" t="e">
        <f t="shared" si="6"/>
        <v>#REF!</v>
      </c>
      <c r="AC24" s="5" t="e">
        <f t="shared" si="14"/>
        <v>#REF!</v>
      </c>
      <c r="AD24" s="2"/>
      <c r="AE24" s="113"/>
      <c r="AF24" s="3"/>
      <c r="AG24" s="5" t="e">
        <f t="shared" si="7"/>
        <v>#REF!</v>
      </c>
      <c r="AH24" s="5" t="e">
        <f t="shared" si="8"/>
        <v>#REF!</v>
      </c>
      <c r="AI24" s="5" t="e">
        <f t="shared" si="15"/>
        <v>#REF!</v>
      </c>
      <c r="AJ24" s="2"/>
      <c r="AK24" s="113"/>
      <c r="AL24" s="3"/>
      <c r="AM24" s="5" t="e">
        <f t="shared" si="9"/>
        <v>#REF!</v>
      </c>
      <c r="AN24" s="5" t="e">
        <f t="shared" si="10"/>
        <v>#REF!</v>
      </c>
      <c r="AO24" s="5" t="e">
        <f t="shared" si="16"/>
        <v>#REF!</v>
      </c>
      <c r="AP24" s="2"/>
      <c r="AQ24" s="113"/>
      <c r="AR24" s="3">
        <v>1</v>
      </c>
      <c r="AS24" s="5" t="e">
        <f t="shared" si="11"/>
        <v>#REF!</v>
      </c>
      <c r="AT24" s="5" t="e">
        <f t="shared" si="12"/>
        <v>#REF!</v>
      </c>
      <c r="AU24" s="5" t="e">
        <f t="shared" si="17"/>
        <v>#REF!</v>
      </c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25.5" customHeight="1" x14ac:dyDescent="0.25">
      <c r="A25" s="3"/>
      <c r="B25" s="15"/>
      <c r="C25" s="3" t="s">
        <v>135</v>
      </c>
      <c r="D25" s="3" t="s">
        <v>328</v>
      </c>
      <c r="E25" s="3"/>
      <c r="F25" s="3" t="s">
        <v>18</v>
      </c>
      <c r="G25" s="3"/>
      <c r="H25" s="7"/>
      <c r="I25" s="3"/>
      <c r="J25" s="3"/>
      <c r="K25" s="7" t="s">
        <v>329</v>
      </c>
      <c r="L25" s="3">
        <v>0</v>
      </c>
      <c r="M25" s="5" t="e">
        <f>#REF!</f>
        <v>#REF!</v>
      </c>
      <c r="N25" s="5" t="e">
        <f>#REF!</f>
        <v>#REF!</v>
      </c>
      <c r="O25" s="5" t="e">
        <f t="shared" si="2"/>
        <v>#REF!</v>
      </c>
      <c r="P25" s="5" t="e">
        <f t="shared" si="0"/>
        <v>#REF!</v>
      </c>
      <c r="Q25" s="5" t="e">
        <f t="shared" si="18"/>
        <v>#REF!</v>
      </c>
      <c r="R25" s="2"/>
      <c r="S25" s="113"/>
      <c r="T25" s="3"/>
      <c r="U25" s="5" t="e">
        <f t="shared" si="3"/>
        <v>#REF!</v>
      </c>
      <c r="V25" s="5" t="e">
        <f t="shared" si="4"/>
        <v>#REF!</v>
      </c>
      <c r="W25" s="5" t="e">
        <f t="shared" si="13"/>
        <v>#REF!</v>
      </c>
      <c r="X25" s="2"/>
      <c r="Y25" s="113"/>
      <c r="Z25" s="3"/>
      <c r="AA25" s="5" t="e">
        <f t="shared" si="5"/>
        <v>#REF!</v>
      </c>
      <c r="AB25" s="5" t="e">
        <f t="shared" si="6"/>
        <v>#REF!</v>
      </c>
      <c r="AC25" s="5" t="e">
        <f t="shared" si="14"/>
        <v>#REF!</v>
      </c>
      <c r="AD25" s="2"/>
      <c r="AE25" s="113"/>
      <c r="AF25" s="3"/>
      <c r="AG25" s="5" t="e">
        <f t="shared" si="7"/>
        <v>#REF!</v>
      </c>
      <c r="AH25" s="5" t="e">
        <f t="shared" si="8"/>
        <v>#REF!</v>
      </c>
      <c r="AI25" s="5" t="e">
        <f t="shared" si="15"/>
        <v>#REF!</v>
      </c>
      <c r="AJ25" s="2"/>
      <c r="AK25" s="113"/>
      <c r="AL25" s="3"/>
      <c r="AM25" s="5" t="e">
        <f t="shared" si="9"/>
        <v>#REF!</v>
      </c>
      <c r="AN25" s="5" t="e">
        <f t="shared" si="10"/>
        <v>#REF!</v>
      </c>
      <c r="AO25" s="5" t="e">
        <f t="shared" si="16"/>
        <v>#REF!</v>
      </c>
      <c r="AP25" s="2"/>
      <c r="AQ25" s="113"/>
      <c r="AR25" s="3"/>
      <c r="AS25" s="5" t="e">
        <f t="shared" si="11"/>
        <v>#REF!</v>
      </c>
      <c r="AT25" s="5" t="e">
        <f t="shared" si="12"/>
        <v>#REF!</v>
      </c>
      <c r="AU25" s="5" t="e">
        <f t="shared" si="17"/>
        <v>#REF!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25.5" customHeight="1" x14ac:dyDescent="0.25">
      <c r="A26" s="3"/>
      <c r="B26" s="16"/>
      <c r="C26" s="3" t="s">
        <v>258</v>
      </c>
      <c r="D26" s="3" t="s">
        <v>328</v>
      </c>
      <c r="E26" s="3"/>
      <c r="F26" s="3" t="s">
        <v>18</v>
      </c>
      <c r="G26" s="3"/>
      <c r="H26" s="7"/>
      <c r="I26" s="3"/>
      <c r="J26" s="3"/>
      <c r="K26" s="7" t="s">
        <v>329</v>
      </c>
      <c r="L26" s="3">
        <v>1</v>
      </c>
      <c r="M26" s="5" t="e">
        <f>#REF!</f>
        <v>#REF!</v>
      </c>
      <c r="N26" s="5" t="e">
        <f>#REF!</f>
        <v>#REF!</v>
      </c>
      <c r="O26" s="5" t="e">
        <f t="shared" si="2"/>
        <v>#REF!</v>
      </c>
      <c r="P26" s="5" t="e">
        <f t="shared" si="0"/>
        <v>#REF!</v>
      </c>
      <c r="Q26" s="5" t="e">
        <f t="shared" si="18"/>
        <v>#REF!</v>
      </c>
      <c r="R26" s="2"/>
      <c r="S26" s="113" t="str">
        <f>S16</f>
        <v>BUTTON MOUNT WUTH LARGE LOW &amp; BLADE VARIETY</v>
      </c>
      <c r="T26" s="3">
        <v>0</v>
      </c>
      <c r="U26" s="5" t="e">
        <f t="shared" si="3"/>
        <v>#REF!</v>
      </c>
      <c r="V26" s="5" t="e">
        <f t="shared" si="4"/>
        <v>#REF!</v>
      </c>
      <c r="W26" s="5" t="e">
        <f t="shared" si="13"/>
        <v>#REF!</v>
      </c>
      <c r="X26" s="2"/>
      <c r="Y26" s="113" t="str">
        <f>Y16</f>
        <v>Variety Wheels &amp; Treads</v>
      </c>
      <c r="Z26" s="3"/>
      <c r="AA26" s="5" t="e">
        <f t="shared" si="5"/>
        <v>#REF!</v>
      </c>
      <c r="AB26" s="5" t="e">
        <f t="shared" si="6"/>
        <v>#REF!</v>
      </c>
      <c r="AC26" s="5" t="e">
        <f t="shared" si="14"/>
        <v>#REF!</v>
      </c>
      <c r="AD26" s="2"/>
      <c r="AE26" s="113" t="str">
        <f>AE16</f>
        <v>Extra Sensors</v>
      </c>
      <c r="AF26" s="3"/>
      <c r="AG26" s="5" t="e">
        <f t="shared" si="7"/>
        <v>#REF!</v>
      </c>
      <c r="AH26" s="5" t="e">
        <f t="shared" si="8"/>
        <v>#REF!</v>
      </c>
      <c r="AI26" s="5" t="e">
        <f t="shared" si="15"/>
        <v>#REF!</v>
      </c>
      <c r="AJ26" s="2"/>
      <c r="AK26" s="113" t="str">
        <f>AK16</f>
        <v>Brain Box</v>
      </c>
      <c r="AL26" s="3"/>
      <c r="AM26" s="5" t="e">
        <f t="shared" si="9"/>
        <v>#REF!</v>
      </c>
      <c r="AN26" s="5" t="e">
        <f t="shared" si="10"/>
        <v>#REF!</v>
      </c>
      <c r="AO26" s="5" t="e">
        <f t="shared" si="16"/>
        <v>#REF!</v>
      </c>
      <c r="AP26" s="2"/>
      <c r="AQ26" s="113" t="str">
        <f>AQ16</f>
        <v>Servo Control (Gripper or Flag)</v>
      </c>
      <c r="AR26" s="3"/>
      <c r="AS26" s="5" t="e">
        <f t="shared" si="11"/>
        <v>#REF!</v>
      </c>
      <c r="AT26" s="5" t="e">
        <f t="shared" si="12"/>
        <v>#REF!</v>
      </c>
      <c r="AU26" s="5" t="e">
        <f t="shared" si="17"/>
        <v>#REF!</v>
      </c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25.5" customHeight="1" x14ac:dyDescent="0.25">
      <c r="A27" s="3"/>
      <c r="B27" s="15"/>
      <c r="C27" s="3" t="s">
        <v>307</v>
      </c>
      <c r="D27" s="3" t="s">
        <v>328</v>
      </c>
      <c r="E27" s="3"/>
      <c r="F27" s="3" t="s">
        <v>18</v>
      </c>
      <c r="G27" s="3"/>
      <c r="H27" s="7"/>
      <c r="I27" s="3"/>
      <c r="J27" s="3"/>
      <c r="K27" s="7" t="s">
        <v>329</v>
      </c>
      <c r="L27" s="3">
        <v>1</v>
      </c>
      <c r="M27" s="5" t="e">
        <f>#REF!</f>
        <v>#REF!</v>
      </c>
      <c r="N27" s="5" t="e">
        <f>#REF!</f>
        <v>#REF!</v>
      </c>
      <c r="O27" s="5" t="e">
        <f t="shared" si="2"/>
        <v>#REF!</v>
      </c>
      <c r="P27" s="5" t="e">
        <f t="shared" si="0"/>
        <v>#REF!</v>
      </c>
      <c r="Q27" s="5" t="e">
        <f t="shared" si="18"/>
        <v>#REF!</v>
      </c>
      <c r="R27" s="2"/>
      <c r="S27" s="113"/>
      <c r="T27" s="3"/>
      <c r="U27" s="5" t="e">
        <f t="shared" si="3"/>
        <v>#REF!</v>
      </c>
      <c r="V27" s="5" t="e">
        <f t="shared" si="4"/>
        <v>#REF!</v>
      </c>
      <c r="W27" s="5" t="e">
        <f t="shared" si="13"/>
        <v>#REF!</v>
      </c>
      <c r="X27" s="2"/>
      <c r="Y27" s="113"/>
      <c r="Z27" s="3"/>
      <c r="AA27" s="5" t="e">
        <f t="shared" si="5"/>
        <v>#REF!</v>
      </c>
      <c r="AB27" s="5" t="e">
        <f t="shared" si="6"/>
        <v>#REF!</v>
      </c>
      <c r="AC27" s="5" t="e">
        <f t="shared" si="14"/>
        <v>#REF!</v>
      </c>
      <c r="AD27" s="2"/>
      <c r="AE27" s="113"/>
      <c r="AF27" s="3"/>
      <c r="AG27" s="5" t="e">
        <f t="shared" si="7"/>
        <v>#REF!</v>
      </c>
      <c r="AH27" s="5" t="e">
        <f t="shared" si="8"/>
        <v>#REF!</v>
      </c>
      <c r="AI27" s="5" t="e">
        <f t="shared" si="15"/>
        <v>#REF!</v>
      </c>
      <c r="AJ27" s="2"/>
      <c r="AK27" s="113"/>
      <c r="AL27" s="3"/>
      <c r="AM27" s="5" t="e">
        <f t="shared" si="9"/>
        <v>#REF!</v>
      </c>
      <c r="AN27" s="5" t="e">
        <f t="shared" si="10"/>
        <v>#REF!</v>
      </c>
      <c r="AO27" s="5" t="e">
        <f t="shared" si="16"/>
        <v>#REF!</v>
      </c>
      <c r="AP27" s="2"/>
      <c r="AQ27" s="113"/>
      <c r="AR27" s="3"/>
      <c r="AS27" s="5" t="e">
        <f t="shared" si="11"/>
        <v>#REF!</v>
      </c>
      <c r="AT27" s="5" t="e">
        <f t="shared" si="12"/>
        <v>#REF!</v>
      </c>
      <c r="AU27" s="5" t="e">
        <f t="shared" si="17"/>
        <v>#REF!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25.5" customHeight="1" x14ac:dyDescent="0.25">
      <c r="A28" s="3"/>
      <c r="B28" s="15"/>
      <c r="C28" s="3" t="s">
        <v>257</v>
      </c>
      <c r="D28" s="3" t="s">
        <v>330</v>
      </c>
      <c r="E28" s="3"/>
      <c r="F28" s="3" t="s">
        <v>18</v>
      </c>
      <c r="G28" s="3"/>
      <c r="H28" s="7"/>
      <c r="I28" s="7"/>
      <c r="J28" s="3"/>
      <c r="K28" s="7" t="s">
        <v>286</v>
      </c>
      <c r="L28" s="3">
        <v>0</v>
      </c>
      <c r="M28" s="5" t="e">
        <f>#REF!</f>
        <v>#REF!</v>
      </c>
      <c r="N28" s="5" t="e">
        <f>#REF!</f>
        <v>#REF!</v>
      </c>
      <c r="O28" s="5" t="e">
        <f t="shared" si="2"/>
        <v>#REF!</v>
      </c>
      <c r="P28" s="5" t="e">
        <f t="shared" si="0"/>
        <v>#REF!</v>
      </c>
      <c r="Q28" s="5" t="e">
        <f t="shared" si="18"/>
        <v>#REF!</v>
      </c>
      <c r="R28" s="2"/>
      <c r="S28" s="113"/>
      <c r="T28" s="3"/>
      <c r="U28" s="5" t="e">
        <f t="shared" si="3"/>
        <v>#REF!</v>
      </c>
      <c r="V28" s="5" t="e">
        <f t="shared" si="4"/>
        <v>#REF!</v>
      </c>
      <c r="W28" s="5" t="e">
        <f t="shared" si="13"/>
        <v>#REF!</v>
      </c>
      <c r="X28" s="2"/>
      <c r="Y28" s="113"/>
      <c r="Z28" s="3"/>
      <c r="AA28" s="5" t="e">
        <f t="shared" si="5"/>
        <v>#REF!</v>
      </c>
      <c r="AB28" s="5" t="e">
        <f t="shared" si="6"/>
        <v>#REF!</v>
      </c>
      <c r="AC28" s="5" t="e">
        <f t="shared" si="14"/>
        <v>#REF!</v>
      </c>
      <c r="AD28" s="2"/>
      <c r="AE28" s="113"/>
      <c r="AF28" s="3"/>
      <c r="AG28" s="5" t="e">
        <f t="shared" si="7"/>
        <v>#REF!</v>
      </c>
      <c r="AH28" s="5" t="e">
        <f t="shared" si="8"/>
        <v>#REF!</v>
      </c>
      <c r="AI28" s="5" t="e">
        <f t="shared" si="15"/>
        <v>#REF!</v>
      </c>
      <c r="AJ28" s="2"/>
      <c r="AK28" s="113"/>
      <c r="AL28" s="3"/>
      <c r="AM28" s="5" t="e">
        <f t="shared" si="9"/>
        <v>#REF!</v>
      </c>
      <c r="AN28" s="5" t="e">
        <f t="shared" si="10"/>
        <v>#REF!</v>
      </c>
      <c r="AO28" s="5" t="e">
        <f t="shared" si="16"/>
        <v>#REF!</v>
      </c>
      <c r="AP28" s="2"/>
      <c r="AQ28" s="113"/>
      <c r="AR28" s="3"/>
      <c r="AS28" s="5" t="e">
        <f t="shared" si="11"/>
        <v>#REF!</v>
      </c>
      <c r="AT28" s="5" t="e">
        <f t="shared" si="12"/>
        <v>#REF!</v>
      </c>
      <c r="AU28" s="5" t="e">
        <f t="shared" si="17"/>
        <v>#REF!</v>
      </c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25.5" hidden="1" customHeight="1" x14ac:dyDescent="0.25">
      <c r="A29" s="3"/>
      <c r="B29" s="15"/>
      <c r="C29" s="3" t="s">
        <v>289</v>
      </c>
      <c r="D29" s="3" t="s">
        <v>330</v>
      </c>
      <c r="E29" s="3"/>
      <c r="F29" s="3" t="s">
        <v>18</v>
      </c>
      <c r="G29" s="3"/>
      <c r="H29" s="7"/>
      <c r="I29" s="7"/>
      <c r="J29" s="3"/>
      <c r="K29" s="7" t="s">
        <v>288</v>
      </c>
      <c r="L29" s="3">
        <v>0</v>
      </c>
      <c r="M29" s="5" t="e">
        <f>#REF!</f>
        <v>#REF!</v>
      </c>
      <c r="N29" s="5" t="e">
        <f>#REF!</f>
        <v>#REF!</v>
      </c>
      <c r="O29" s="5" t="e">
        <f t="shared" si="2"/>
        <v>#REF!</v>
      </c>
      <c r="P29" s="5" t="e">
        <f t="shared" si="0"/>
        <v>#REF!</v>
      </c>
      <c r="Q29" s="5" t="e">
        <f t="shared" si="18"/>
        <v>#REF!</v>
      </c>
      <c r="R29" s="2"/>
      <c r="S29" s="113"/>
      <c r="T29" s="3"/>
      <c r="U29" s="5" t="e">
        <f t="shared" si="3"/>
        <v>#REF!</v>
      </c>
      <c r="V29" s="5" t="e">
        <f t="shared" si="4"/>
        <v>#REF!</v>
      </c>
      <c r="W29" s="5" t="e">
        <f t="shared" si="13"/>
        <v>#REF!</v>
      </c>
      <c r="X29" s="2"/>
      <c r="Y29" s="113"/>
      <c r="Z29" s="3"/>
      <c r="AA29" s="5" t="e">
        <f t="shared" si="5"/>
        <v>#REF!</v>
      </c>
      <c r="AB29" s="5" t="e">
        <f t="shared" si="6"/>
        <v>#REF!</v>
      </c>
      <c r="AC29" s="5" t="e">
        <f t="shared" si="14"/>
        <v>#REF!</v>
      </c>
      <c r="AD29" s="2"/>
      <c r="AE29" s="113"/>
      <c r="AF29" s="3"/>
      <c r="AG29" s="5" t="e">
        <f t="shared" si="7"/>
        <v>#REF!</v>
      </c>
      <c r="AH29" s="5" t="e">
        <f t="shared" si="8"/>
        <v>#REF!</v>
      </c>
      <c r="AI29" s="5" t="e">
        <f t="shared" si="15"/>
        <v>#REF!</v>
      </c>
      <c r="AJ29" s="2"/>
      <c r="AK29" s="113"/>
      <c r="AL29" s="3">
        <v>1</v>
      </c>
      <c r="AM29" s="5" t="e">
        <f t="shared" si="9"/>
        <v>#REF!</v>
      </c>
      <c r="AN29" s="5" t="e">
        <f t="shared" si="10"/>
        <v>#REF!</v>
      </c>
      <c r="AO29" s="5" t="e">
        <f t="shared" si="16"/>
        <v>#REF!</v>
      </c>
      <c r="AP29" s="2"/>
      <c r="AQ29" s="113"/>
      <c r="AR29" s="3"/>
      <c r="AS29" s="5" t="e">
        <f t="shared" si="11"/>
        <v>#REF!</v>
      </c>
      <c r="AT29" s="5" t="e">
        <f t="shared" si="12"/>
        <v>#REF!</v>
      </c>
      <c r="AU29" s="5" t="e">
        <f t="shared" si="17"/>
        <v>#REF!</v>
      </c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ht="25.5" customHeight="1" x14ac:dyDescent="0.25">
      <c r="A30" s="3"/>
      <c r="B30" s="17"/>
      <c r="C30" s="3" t="s">
        <v>259</v>
      </c>
      <c r="D30" s="3" t="s">
        <v>328</v>
      </c>
      <c r="E30" s="3"/>
      <c r="F30" s="3" t="s">
        <v>18</v>
      </c>
      <c r="G30" s="3"/>
      <c r="H30" s="7"/>
      <c r="I30" s="3"/>
      <c r="J30" s="3"/>
      <c r="K30" s="7" t="s">
        <v>329</v>
      </c>
      <c r="L30" s="3">
        <v>1</v>
      </c>
      <c r="M30" s="5" t="e">
        <f>#REF!</f>
        <v>#REF!</v>
      </c>
      <c r="N30" s="5" t="e">
        <f>#REF!</f>
        <v>#REF!</v>
      </c>
      <c r="O30" s="5" t="e">
        <f t="shared" si="2"/>
        <v>#REF!</v>
      </c>
      <c r="P30" s="5" t="e">
        <f t="shared" si="0"/>
        <v>#REF!</v>
      </c>
      <c r="Q30" s="5" t="e">
        <f t="shared" si="18"/>
        <v>#REF!</v>
      </c>
      <c r="R30" s="2"/>
      <c r="S30" s="113"/>
      <c r="T30" s="3">
        <v>1</v>
      </c>
      <c r="U30" s="5" t="e">
        <f t="shared" si="3"/>
        <v>#REF!</v>
      </c>
      <c r="V30" s="5" t="e">
        <f t="shared" si="4"/>
        <v>#REF!</v>
      </c>
      <c r="W30" s="5" t="e">
        <f t="shared" si="13"/>
        <v>#REF!</v>
      </c>
      <c r="X30" s="2"/>
      <c r="Y30" s="113"/>
      <c r="Z30" s="3"/>
      <c r="AA30" s="5" t="e">
        <f t="shared" si="5"/>
        <v>#REF!</v>
      </c>
      <c r="AB30" s="5" t="e">
        <f t="shared" si="6"/>
        <v>#REF!</v>
      </c>
      <c r="AC30" s="5" t="e">
        <f t="shared" si="14"/>
        <v>#REF!</v>
      </c>
      <c r="AD30" s="2"/>
      <c r="AE30" s="113"/>
      <c r="AF30" s="3"/>
      <c r="AG30" s="5" t="e">
        <f t="shared" si="7"/>
        <v>#REF!</v>
      </c>
      <c r="AH30" s="5" t="e">
        <f t="shared" si="8"/>
        <v>#REF!</v>
      </c>
      <c r="AI30" s="5" t="e">
        <f t="shared" si="15"/>
        <v>#REF!</v>
      </c>
      <c r="AJ30" s="2"/>
      <c r="AK30" s="113"/>
      <c r="AL30" s="3"/>
      <c r="AM30" s="5" t="e">
        <f t="shared" si="9"/>
        <v>#REF!</v>
      </c>
      <c r="AN30" s="5" t="e">
        <f t="shared" si="10"/>
        <v>#REF!</v>
      </c>
      <c r="AO30" s="5" t="e">
        <f t="shared" si="16"/>
        <v>#REF!</v>
      </c>
      <c r="AP30" s="2"/>
      <c r="AQ30" s="113"/>
      <c r="AR30" s="3"/>
      <c r="AS30" s="5" t="e">
        <f t="shared" si="11"/>
        <v>#REF!</v>
      </c>
      <c r="AT30" s="5" t="e">
        <f t="shared" si="12"/>
        <v>#REF!</v>
      </c>
      <c r="AU30" s="5" t="e">
        <f t="shared" si="17"/>
        <v>#REF!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25.5" customHeight="1" x14ac:dyDescent="0.25">
      <c r="A31" s="3"/>
      <c r="B31" s="15"/>
      <c r="C31" s="3" t="s">
        <v>260</v>
      </c>
      <c r="D31" s="3" t="s">
        <v>330</v>
      </c>
      <c r="E31" s="3"/>
      <c r="F31" s="3" t="s">
        <v>18</v>
      </c>
      <c r="G31" s="3"/>
      <c r="H31" s="7"/>
      <c r="I31" s="3"/>
      <c r="J31" s="3"/>
      <c r="K31" s="7" t="s">
        <v>286</v>
      </c>
      <c r="L31" s="3">
        <v>0</v>
      </c>
      <c r="M31" s="5" t="e">
        <f>#REF!</f>
        <v>#REF!</v>
      </c>
      <c r="N31" s="5" t="e">
        <f>#REF!</f>
        <v>#REF!</v>
      </c>
      <c r="O31" s="5" t="e">
        <f t="shared" si="2"/>
        <v>#REF!</v>
      </c>
      <c r="P31" s="5" t="e">
        <f t="shared" si="0"/>
        <v>#REF!</v>
      </c>
      <c r="Q31" s="5" t="e">
        <f t="shared" si="18"/>
        <v>#REF!</v>
      </c>
      <c r="R31" s="2"/>
      <c r="S31" s="113"/>
      <c r="T31" s="3"/>
      <c r="U31" s="5" t="e">
        <f t="shared" si="3"/>
        <v>#REF!</v>
      </c>
      <c r="V31" s="5" t="e">
        <f t="shared" si="4"/>
        <v>#REF!</v>
      </c>
      <c r="W31" s="5" t="e">
        <f t="shared" si="13"/>
        <v>#REF!</v>
      </c>
      <c r="X31" s="2"/>
      <c r="Y31" s="113"/>
      <c r="Z31" s="3"/>
      <c r="AA31" s="5" t="e">
        <f t="shared" si="5"/>
        <v>#REF!</v>
      </c>
      <c r="AB31" s="5" t="e">
        <f t="shared" si="6"/>
        <v>#REF!</v>
      </c>
      <c r="AC31" s="5" t="e">
        <f t="shared" si="14"/>
        <v>#REF!</v>
      </c>
      <c r="AD31" s="2"/>
      <c r="AE31" s="113"/>
      <c r="AF31" s="3"/>
      <c r="AG31" s="5" t="e">
        <f t="shared" si="7"/>
        <v>#REF!</v>
      </c>
      <c r="AH31" s="5" t="e">
        <f t="shared" si="8"/>
        <v>#REF!</v>
      </c>
      <c r="AI31" s="5" t="e">
        <f t="shared" si="15"/>
        <v>#REF!</v>
      </c>
      <c r="AJ31" s="2"/>
      <c r="AK31" s="113"/>
      <c r="AL31" s="3"/>
      <c r="AM31" s="5" t="e">
        <f t="shared" si="9"/>
        <v>#REF!</v>
      </c>
      <c r="AN31" s="5" t="e">
        <f t="shared" si="10"/>
        <v>#REF!</v>
      </c>
      <c r="AO31" s="5" t="e">
        <f t="shared" si="16"/>
        <v>#REF!</v>
      </c>
      <c r="AP31" s="2"/>
      <c r="AQ31" s="113"/>
      <c r="AR31" s="3">
        <v>1</v>
      </c>
      <c r="AS31" s="5" t="e">
        <f t="shared" si="11"/>
        <v>#REF!</v>
      </c>
      <c r="AT31" s="5" t="e">
        <f t="shared" si="12"/>
        <v>#REF!</v>
      </c>
      <c r="AU31" s="5" t="e">
        <f t="shared" si="17"/>
        <v>#REF!</v>
      </c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25.5" customHeight="1" x14ac:dyDescent="0.25">
      <c r="A32" s="3"/>
      <c r="B32" s="15"/>
      <c r="C32" s="3" t="s">
        <v>305</v>
      </c>
      <c r="D32" s="3" t="s">
        <v>292</v>
      </c>
      <c r="E32" s="3"/>
      <c r="F32" s="3" t="s">
        <v>18</v>
      </c>
      <c r="G32" s="7" t="s">
        <v>291</v>
      </c>
      <c r="H32" s="7"/>
      <c r="I32" s="3"/>
      <c r="J32" s="3"/>
      <c r="K32" s="7" t="s">
        <v>290</v>
      </c>
      <c r="L32" s="3">
        <v>4</v>
      </c>
      <c r="M32" s="5" t="e">
        <f>#REF!</f>
        <v>#REF!</v>
      </c>
      <c r="N32" s="5" t="e">
        <f>#REF!</f>
        <v>#REF!</v>
      </c>
      <c r="O32" s="5" t="e">
        <f t="shared" si="2"/>
        <v>#REF!</v>
      </c>
      <c r="P32" s="5" t="e">
        <f t="shared" si="0"/>
        <v>#REF!</v>
      </c>
      <c r="Q32" s="5" t="e">
        <f t="shared" si="18"/>
        <v>#REF!</v>
      </c>
      <c r="R32" s="2"/>
      <c r="S32" s="113"/>
      <c r="T32" s="3"/>
      <c r="U32" s="5" t="e">
        <f t="shared" si="3"/>
        <v>#REF!</v>
      </c>
      <c r="V32" s="5" t="e">
        <f t="shared" si="4"/>
        <v>#REF!</v>
      </c>
      <c r="W32" s="5" t="e">
        <f t="shared" si="13"/>
        <v>#REF!</v>
      </c>
      <c r="X32" s="2"/>
      <c r="Y32" s="113"/>
      <c r="Z32" s="3">
        <v>6</v>
      </c>
      <c r="AA32" s="5" t="e">
        <f t="shared" si="5"/>
        <v>#REF!</v>
      </c>
      <c r="AB32" s="5" t="e">
        <f t="shared" si="6"/>
        <v>#REF!</v>
      </c>
      <c r="AC32" s="5" t="e">
        <f t="shared" si="14"/>
        <v>#REF!</v>
      </c>
      <c r="AD32" s="2"/>
      <c r="AE32" s="113"/>
      <c r="AF32" s="3"/>
      <c r="AG32" s="5" t="e">
        <f t="shared" si="7"/>
        <v>#REF!</v>
      </c>
      <c r="AH32" s="5" t="e">
        <f t="shared" si="8"/>
        <v>#REF!</v>
      </c>
      <c r="AI32" s="5" t="e">
        <f t="shared" si="15"/>
        <v>#REF!</v>
      </c>
      <c r="AJ32" s="2"/>
      <c r="AK32" s="113"/>
      <c r="AL32" s="3"/>
      <c r="AM32" s="5" t="e">
        <f t="shared" si="9"/>
        <v>#REF!</v>
      </c>
      <c r="AN32" s="5" t="e">
        <f t="shared" si="10"/>
        <v>#REF!</v>
      </c>
      <c r="AO32" s="5" t="e">
        <f t="shared" si="16"/>
        <v>#REF!</v>
      </c>
      <c r="AP32" s="2"/>
      <c r="AQ32" s="113"/>
      <c r="AR32" s="3"/>
      <c r="AS32" s="5" t="e">
        <f t="shared" si="11"/>
        <v>#REF!</v>
      </c>
      <c r="AT32" s="5" t="e">
        <f t="shared" si="12"/>
        <v>#REF!</v>
      </c>
      <c r="AU32" s="5" t="e">
        <f t="shared" si="17"/>
        <v>#REF!</v>
      </c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25.5" customHeight="1" x14ac:dyDescent="0.25">
      <c r="A33" s="3"/>
      <c r="B33" s="15"/>
      <c r="C33" s="3" t="s">
        <v>306</v>
      </c>
      <c r="D33" s="3" t="s">
        <v>292</v>
      </c>
      <c r="E33" s="3"/>
      <c r="F33" s="3" t="s">
        <v>18</v>
      </c>
      <c r="G33" s="7" t="s">
        <v>291</v>
      </c>
      <c r="H33" s="7"/>
      <c r="I33" s="3"/>
      <c r="J33" s="3"/>
      <c r="K33" s="7" t="s">
        <v>290</v>
      </c>
      <c r="L33" s="3">
        <v>0</v>
      </c>
      <c r="M33" s="5" t="e">
        <f>#REF!</f>
        <v>#REF!</v>
      </c>
      <c r="N33" s="5" t="e">
        <f>#REF!</f>
        <v>#REF!</v>
      </c>
      <c r="O33" s="5" t="e">
        <f t="shared" si="2"/>
        <v>#REF!</v>
      </c>
      <c r="P33" s="5" t="e">
        <f t="shared" si="0"/>
        <v>#REF!</v>
      </c>
      <c r="Q33" s="5" t="e">
        <f t="shared" si="18"/>
        <v>#REF!</v>
      </c>
      <c r="R33" s="2"/>
      <c r="S33" s="113"/>
      <c r="T33" s="3"/>
      <c r="U33" s="5" t="e">
        <f t="shared" si="3"/>
        <v>#REF!</v>
      </c>
      <c r="V33" s="5" t="e">
        <f t="shared" si="4"/>
        <v>#REF!</v>
      </c>
      <c r="W33" s="5" t="e">
        <f t="shared" si="13"/>
        <v>#REF!</v>
      </c>
      <c r="X33" s="2"/>
      <c r="Y33" s="113"/>
      <c r="Z33" s="3">
        <v>6</v>
      </c>
      <c r="AA33" s="5" t="e">
        <f t="shared" si="5"/>
        <v>#REF!</v>
      </c>
      <c r="AB33" s="5" t="e">
        <f t="shared" si="6"/>
        <v>#REF!</v>
      </c>
      <c r="AC33" s="5" t="e">
        <f t="shared" si="14"/>
        <v>#REF!</v>
      </c>
      <c r="AD33" s="2"/>
      <c r="AE33" s="113"/>
      <c r="AF33" s="3"/>
      <c r="AG33" s="5" t="e">
        <f t="shared" si="7"/>
        <v>#REF!</v>
      </c>
      <c r="AH33" s="5" t="e">
        <f t="shared" si="8"/>
        <v>#REF!</v>
      </c>
      <c r="AI33" s="5" t="e">
        <f t="shared" si="15"/>
        <v>#REF!</v>
      </c>
      <c r="AJ33" s="2"/>
      <c r="AK33" s="113"/>
      <c r="AL33" s="3"/>
      <c r="AM33" s="5" t="e">
        <f t="shared" si="9"/>
        <v>#REF!</v>
      </c>
      <c r="AN33" s="5" t="e">
        <f t="shared" si="10"/>
        <v>#REF!</v>
      </c>
      <c r="AO33" s="5" t="e">
        <f t="shared" si="16"/>
        <v>#REF!</v>
      </c>
      <c r="AP33" s="2"/>
      <c r="AQ33" s="113"/>
      <c r="AR33" s="3"/>
      <c r="AS33" s="5" t="e">
        <f t="shared" si="11"/>
        <v>#REF!</v>
      </c>
      <c r="AT33" s="5" t="e">
        <f t="shared" si="12"/>
        <v>#REF!</v>
      </c>
      <c r="AU33" s="5" t="e">
        <f t="shared" si="17"/>
        <v>#REF!</v>
      </c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25.5" customHeight="1" x14ac:dyDescent="0.25">
      <c r="A34" s="3"/>
      <c r="B34" s="15"/>
      <c r="C34" s="3" t="s">
        <v>136</v>
      </c>
      <c r="D34" s="3" t="s">
        <v>328</v>
      </c>
      <c r="E34" s="3"/>
      <c r="F34" s="3" t="s">
        <v>18</v>
      </c>
      <c r="G34" s="3"/>
      <c r="H34" s="7"/>
      <c r="I34" s="3"/>
      <c r="J34" s="3"/>
      <c r="K34" s="7" t="s">
        <v>329</v>
      </c>
      <c r="L34" s="3">
        <v>0</v>
      </c>
      <c r="M34" s="5" t="e">
        <f>#REF!</f>
        <v>#REF!</v>
      </c>
      <c r="N34" s="5" t="e">
        <f>#REF!</f>
        <v>#REF!</v>
      </c>
      <c r="O34" s="5" t="e">
        <f t="shared" si="2"/>
        <v>#REF!</v>
      </c>
      <c r="P34" s="5" t="e">
        <f t="shared" si="0"/>
        <v>#REF!</v>
      </c>
      <c r="Q34" s="5" t="e">
        <f t="shared" si="18"/>
        <v>#REF!</v>
      </c>
      <c r="R34" s="2"/>
      <c r="S34" s="113"/>
      <c r="T34" s="3"/>
      <c r="U34" s="5" t="e">
        <f t="shared" si="3"/>
        <v>#REF!</v>
      </c>
      <c r="V34" s="5" t="e">
        <f t="shared" si="4"/>
        <v>#REF!</v>
      </c>
      <c r="W34" s="5" t="e">
        <f t="shared" si="13"/>
        <v>#REF!</v>
      </c>
      <c r="X34" s="2"/>
      <c r="Y34" s="113"/>
      <c r="Z34" s="3"/>
      <c r="AA34" s="5" t="e">
        <f t="shared" si="5"/>
        <v>#REF!</v>
      </c>
      <c r="AB34" s="5" t="e">
        <f t="shared" si="6"/>
        <v>#REF!</v>
      </c>
      <c r="AC34" s="5" t="e">
        <f t="shared" si="14"/>
        <v>#REF!</v>
      </c>
      <c r="AD34" s="2"/>
      <c r="AE34" s="113"/>
      <c r="AF34" s="3"/>
      <c r="AG34" s="5" t="e">
        <f t="shared" si="7"/>
        <v>#REF!</v>
      </c>
      <c r="AH34" s="5" t="e">
        <f t="shared" si="8"/>
        <v>#REF!</v>
      </c>
      <c r="AI34" s="5" t="e">
        <f t="shared" si="15"/>
        <v>#REF!</v>
      </c>
      <c r="AJ34" s="2"/>
      <c r="AK34" s="113"/>
      <c r="AL34" s="3"/>
      <c r="AM34" s="5" t="e">
        <f t="shared" si="9"/>
        <v>#REF!</v>
      </c>
      <c r="AN34" s="5" t="e">
        <f t="shared" si="10"/>
        <v>#REF!</v>
      </c>
      <c r="AO34" s="5" t="e">
        <f t="shared" si="16"/>
        <v>#REF!</v>
      </c>
      <c r="AP34" s="2"/>
      <c r="AQ34" s="113"/>
      <c r="AR34" s="3"/>
      <c r="AS34" s="5" t="e">
        <f t="shared" si="11"/>
        <v>#REF!</v>
      </c>
      <c r="AT34" s="5" t="e">
        <f t="shared" si="12"/>
        <v>#REF!</v>
      </c>
      <c r="AU34" s="5" t="e">
        <f t="shared" si="17"/>
        <v>#REF!</v>
      </c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ht="25.5" customHeight="1" x14ac:dyDescent="0.25">
      <c r="A35" s="3"/>
      <c r="B35" s="15"/>
      <c r="C35" s="3" t="s">
        <v>303</v>
      </c>
      <c r="D35" s="3" t="s">
        <v>328</v>
      </c>
      <c r="E35" s="3"/>
      <c r="F35" s="3" t="s">
        <v>18</v>
      </c>
      <c r="G35" s="3"/>
      <c r="H35" s="7"/>
      <c r="I35" s="3"/>
      <c r="J35" s="3"/>
      <c r="K35" s="7" t="s">
        <v>329</v>
      </c>
      <c r="L35" s="3">
        <v>4</v>
      </c>
      <c r="M35" s="5" t="e">
        <f>#REF!</f>
        <v>#REF!</v>
      </c>
      <c r="N35" s="5" t="e">
        <f>#REF!</f>
        <v>#REF!</v>
      </c>
      <c r="O35" s="5" t="e">
        <f t="shared" si="2"/>
        <v>#REF!</v>
      </c>
      <c r="P35" s="5" t="e">
        <f t="shared" si="0"/>
        <v>#REF!</v>
      </c>
      <c r="Q35" s="5" t="e">
        <f t="shared" si="18"/>
        <v>#REF!</v>
      </c>
      <c r="R35" s="2"/>
      <c r="S35" s="113"/>
      <c r="T35" s="3"/>
      <c r="U35" s="5" t="e">
        <f t="shared" si="3"/>
        <v>#REF!</v>
      </c>
      <c r="V35" s="5" t="e">
        <f t="shared" si="4"/>
        <v>#REF!</v>
      </c>
      <c r="W35" s="5" t="e">
        <f t="shared" si="13"/>
        <v>#REF!</v>
      </c>
      <c r="X35" s="2"/>
      <c r="Y35" s="113"/>
      <c r="Z35" s="3">
        <v>6</v>
      </c>
      <c r="AA35" s="5" t="e">
        <f t="shared" si="5"/>
        <v>#REF!</v>
      </c>
      <c r="AB35" s="5" t="e">
        <f t="shared" si="6"/>
        <v>#REF!</v>
      </c>
      <c r="AC35" s="5" t="e">
        <f t="shared" si="14"/>
        <v>#REF!</v>
      </c>
      <c r="AD35" s="2"/>
      <c r="AE35" s="113"/>
      <c r="AF35" s="3"/>
      <c r="AG35" s="5" t="e">
        <f t="shared" si="7"/>
        <v>#REF!</v>
      </c>
      <c r="AH35" s="5" t="e">
        <f t="shared" si="8"/>
        <v>#REF!</v>
      </c>
      <c r="AI35" s="5" t="e">
        <f t="shared" si="15"/>
        <v>#REF!</v>
      </c>
      <c r="AJ35" s="2"/>
      <c r="AK35" s="113"/>
      <c r="AL35" s="3"/>
      <c r="AM35" s="5" t="e">
        <f t="shared" si="9"/>
        <v>#REF!</v>
      </c>
      <c r="AN35" s="5" t="e">
        <f t="shared" si="10"/>
        <v>#REF!</v>
      </c>
      <c r="AO35" s="5" t="e">
        <f t="shared" si="16"/>
        <v>#REF!</v>
      </c>
      <c r="AP35" s="2"/>
      <c r="AQ35" s="113"/>
      <c r="AR35" s="3">
        <v>0</v>
      </c>
      <c r="AS35" s="5" t="e">
        <f t="shared" si="11"/>
        <v>#REF!</v>
      </c>
      <c r="AT35" s="5" t="e">
        <f t="shared" si="12"/>
        <v>#REF!</v>
      </c>
      <c r="AU35" s="5" t="e">
        <f t="shared" si="17"/>
        <v>#REF!</v>
      </c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25.5" customHeight="1" x14ac:dyDescent="0.25">
      <c r="A36" s="3"/>
      <c r="B36" s="15"/>
      <c r="C36" s="3" t="s">
        <v>304</v>
      </c>
      <c r="D36" s="3" t="s">
        <v>328</v>
      </c>
      <c r="E36" s="3"/>
      <c r="F36" s="3" t="s">
        <v>18</v>
      </c>
      <c r="G36" s="3"/>
      <c r="H36" s="7"/>
      <c r="I36" s="3"/>
      <c r="J36" s="3"/>
      <c r="K36" s="7" t="s">
        <v>329</v>
      </c>
      <c r="L36" s="3">
        <v>0</v>
      </c>
      <c r="M36" s="5" t="e">
        <f>#REF!</f>
        <v>#REF!</v>
      </c>
      <c r="N36" s="5" t="e">
        <f>#REF!</f>
        <v>#REF!</v>
      </c>
      <c r="O36" s="5" t="e">
        <f t="shared" si="2"/>
        <v>#REF!</v>
      </c>
      <c r="P36" s="5" t="e">
        <f t="shared" si="0"/>
        <v>#REF!</v>
      </c>
      <c r="Q36" s="5" t="e">
        <f t="shared" si="18"/>
        <v>#REF!</v>
      </c>
      <c r="R36" s="2"/>
      <c r="S36" s="113"/>
      <c r="T36" s="3"/>
      <c r="U36" s="5" t="e">
        <f t="shared" si="3"/>
        <v>#REF!</v>
      </c>
      <c r="V36" s="5" t="e">
        <f t="shared" si="4"/>
        <v>#REF!</v>
      </c>
      <c r="W36" s="5" t="e">
        <f t="shared" si="13"/>
        <v>#REF!</v>
      </c>
      <c r="X36" s="2"/>
      <c r="Y36" s="113"/>
      <c r="Z36" s="3">
        <v>6</v>
      </c>
      <c r="AA36" s="5" t="e">
        <f t="shared" si="5"/>
        <v>#REF!</v>
      </c>
      <c r="AB36" s="5" t="e">
        <f t="shared" si="6"/>
        <v>#REF!</v>
      </c>
      <c r="AC36" s="5" t="e">
        <f t="shared" si="14"/>
        <v>#REF!</v>
      </c>
      <c r="AD36" s="2"/>
      <c r="AE36" s="113"/>
      <c r="AF36" s="3"/>
      <c r="AG36" s="5" t="e">
        <f t="shared" si="7"/>
        <v>#REF!</v>
      </c>
      <c r="AH36" s="5" t="e">
        <f t="shared" si="8"/>
        <v>#REF!</v>
      </c>
      <c r="AI36" s="5" t="e">
        <f t="shared" si="15"/>
        <v>#REF!</v>
      </c>
      <c r="AJ36" s="2"/>
      <c r="AK36" s="113"/>
      <c r="AL36" s="3"/>
      <c r="AM36" s="5" t="e">
        <f t="shared" si="9"/>
        <v>#REF!</v>
      </c>
      <c r="AN36" s="5" t="e">
        <f t="shared" si="10"/>
        <v>#REF!</v>
      </c>
      <c r="AO36" s="5" t="e">
        <f t="shared" si="16"/>
        <v>#REF!</v>
      </c>
      <c r="AP36" s="2"/>
      <c r="AQ36" s="113"/>
      <c r="AR36" s="3">
        <v>0</v>
      </c>
      <c r="AS36" s="5" t="e">
        <f t="shared" si="11"/>
        <v>#REF!</v>
      </c>
      <c r="AT36" s="5" t="e">
        <f t="shared" si="12"/>
        <v>#REF!</v>
      </c>
      <c r="AU36" s="5" t="e">
        <f t="shared" si="17"/>
        <v>#REF!</v>
      </c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25.5" customHeight="1" x14ac:dyDescent="0.25">
      <c r="A37" s="3"/>
      <c r="B37" s="3"/>
      <c r="C37" s="3"/>
      <c r="D37" s="3"/>
      <c r="E37" s="3"/>
      <c r="F37" s="3"/>
      <c r="G37" s="3"/>
      <c r="H37" s="7"/>
      <c r="I37" s="3"/>
      <c r="J37" s="3"/>
      <c r="K37" s="3"/>
      <c r="L37" s="3"/>
      <c r="M37" s="3"/>
      <c r="N37" s="5"/>
      <c r="O37" s="5"/>
      <c r="P37" s="5"/>
      <c r="Q37" s="5"/>
      <c r="R37" s="2"/>
      <c r="S37" s="113"/>
      <c r="T37" s="3"/>
      <c r="U37" s="5">
        <f t="shared" si="3"/>
        <v>0</v>
      </c>
      <c r="V37" s="5">
        <f t="shared" si="4"/>
        <v>0</v>
      </c>
      <c r="W37" s="5">
        <f t="shared" si="13"/>
        <v>0</v>
      </c>
      <c r="X37" s="2"/>
      <c r="Y37" s="113"/>
      <c r="Z37" s="3"/>
      <c r="AA37" s="5">
        <f t="shared" si="5"/>
        <v>0</v>
      </c>
      <c r="AB37" s="5">
        <f t="shared" si="6"/>
        <v>0</v>
      </c>
      <c r="AC37" s="5">
        <f t="shared" si="14"/>
        <v>0</v>
      </c>
      <c r="AD37" s="2"/>
      <c r="AE37" s="113"/>
      <c r="AF37" s="3"/>
      <c r="AG37" s="5">
        <f t="shared" si="7"/>
        <v>0</v>
      </c>
      <c r="AH37" s="5">
        <f t="shared" si="8"/>
        <v>0</v>
      </c>
      <c r="AI37" s="5">
        <f t="shared" si="15"/>
        <v>0</v>
      </c>
      <c r="AJ37" s="2"/>
      <c r="AK37" s="113"/>
      <c r="AL37" s="3"/>
      <c r="AM37" s="5">
        <f t="shared" si="9"/>
        <v>0</v>
      </c>
      <c r="AN37" s="5">
        <f t="shared" si="10"/>
        <v>0</v>
      </c>
      <c r="AO37" s="5">
        <f t="shared" si="16"/>
        <v>0</v>
      </c>
      <c r="AP37" s="2"/>
      <c r="AQ37" s="113"/>
      <c r="AR37" s="3"/>
      <c r="AS37" s="5">
        <f t="shared" si="11"/>
        <v>0</v>
      </c>
      <c r="AT37" s="5">
        <f t="shared" si="12"/>
        <v>0</v>
      </c>
      <c r="AU37" s="5">
        <f t="shared" si="17"/>
        <v>0</v>
      </c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25.5" customHeight="1" x14ac:dyDescent="0.25">
      <c r="A38" s="3"/>
      <c r="B38" s="16" t="s">
        <v>90</v>
      </c>
      <c r="C38" s="3" t="s">
        <v>24</v>
      </c>
      <c r="D38" s="3"/>
      <c r="E38" s="3"/>
      <c r="F38" s="3" t="s">
        <v>18</v>
      </c>
      <c r="G38" s="7" t="s">
        <v>156</v>
      </c>
      <c r="H38" s="7" t="s">
        <v>25</v>
      </c>
      <c r="I38" s="7" t="s">
        <v>26</v>
      </c>
      <c r="J38" s="7" t="s">
        <v>34</v>
      </c>
      <c r="K38" s="7"/>
      <c r="L38" s="3">
        <v>1</v>
      </c>
      <c r="M38" s="3">
        <v>0.23</v>
      </c>
      <c r="N38" s="5">
        <f>6/10</f>
        <v>0.6</v>
      </c>
      <c r="O38" s="5">
        <f>M38*L38</f>
        <v>0.23</v>
      </c>
      <c r="P38" s="5">
        <f>N38*L38</f>
        <v>0.6</v>
      </c>
      <c r="Q38" s="5">
        <f t="shared" ref="Q38:Q55" si="19">ROUND(P38*2,1)</f>
        <v>1.2</v>
      </c>
      <c r="R38" s="2"/>
      <c r="S38" s="113" t="str">
        <f>S26</f>
        <v>BUTTON MOUNT WUTH LARGE LOW &amp; BLADE VARIETY</v>
      </c>
      <c r="T38" s="3"/>
      <c r="U38" s="5">
        <f t="shared" si="3"/>
        <v>0</v>
      </c>
      <c r="V38" s="5">
        <f t="shared" si="4"/>
        <v>0</v>
      </c>
      <c r="W38" s="5">
        <f t="shared" si="13"/>
        <v>0</v>
      </c>
      <c r="X38" s="2"/>
      <c r="Y38" s="113" t="str">
        <f>Y26</f>
        <v>Variety Wheels &amp; Treads</v>
      </c>
      <c r="Z38" s="3"/>
      <c r="AA38" s="5">
        <f t="shared" si="5"/>
        <v>0</v>
      </c>
      <c r="AB38" s="5">
        <f t="shared" si="6"/>
        <v>0</v>
      </c>
      <c r="AC38" s="5">
        <f t="shared" si="14"/>
        <v>0</v>
      </c>
      <c r="AD38" s="2"/>
      <c r="AE38" s="113" t="str">
        <f>AE26</f>
        <v>Extra Sensors</v>
      </c>
      <c r="AF38" s="3"/>
      <c r="AG38" s="5">
        <f t="shared" si="7"/>
        <v>0</v>
      </c>
      <c r="AH38" s="5">
        <f t="shared" si="8"/>
        <v>0</v>
      </c>
      <c r="AI38" s="5">
        <f t="shared" si="15"/>
        <v>0</v>
      </c>
      <c r="AJ38" s="2"/>
      <c r="AK38" s="113" t="str">
        <f>AK26</f>
        <v>Brain Box</v>
      </c>
      <c r="AL38" s="3"/>
      <c r="AM38" s="5">
        <f t="shared" si="9"/>
        <v>0</v>
      </c>
      <c r="AN38" s="5">
        <f t="shared" si="10"/>
        <v>0</v>
      </c>
      <c r="AO38" s="5">
        <f t="shared" si="16"/>
        <v>0</v>
      </c>
      <c r="AP38" s="2"/>
      <c r="AQ38" s="113" t="str">
        <f>AQ26</f>
        <v>Servo Control (Gripper or Flag)</v>
      </c>
      <c r="AR38" s="3"/>
      <c r="AS38" s="5">
        <f t="shared" si="11"/>
        <v>0</v>
      </c>
      <c r="AT38" s="5">
        <f t="shared" si="12"/>
        <v>0</v>
      </c>
      <c r="AU38" s="5">
        <f t="shared" si="17"/>
        <v>0</v>
      </c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25.5" customHeight="1" x14ac:dyDescent="0.25">
      <c r="A39" s="3"/>
      <c r="B39" s="15"/>
      <c r="C39" s="3" t="s">
        <v>30</v>
      </c>
      <c r="D39" s="3"/>
      <c r="E39" s="3"/>
      <c r="F39" s="3" t="s">
        <v>18</v>
      </c>
      <c r="G39" s="7" t="s">
        <v>141</v>
      </c>
      <c r="H39" s="7" t="s">
        <v>31</v>
      </c>
      <c r="I39" s="7" t="s">
        <v>61</v>
      </c>
      <c r="J39" s="3"/>
      <c r="K39" s="3"/>
      <c r="L39" s="3">
        <v>0</v>
      </c>
      <c r="M39" s="3">
        <v>0.32</v>
      </c>
      <c r="N39" s="5">
        <v>1</v>
      </c>
      <c r="O39" s="5">
        <f>M39*L39</f>
        <v>0</v>
      </c>
      <c r="P39" s="5">
        <f>N39*L39</f>
        <v>0</v>
      </c>
      <c r="Q39" s="5">
        <f t="shared" si="19"/>
        <v>0</v>
      </c>
      <c r="R39" s="2"/>
      <c r="S39" s="113"/>
      <c r="T39" s="3"/>
      <c r="U39" s="5">
        <f t="shared" si="3"/>
        <v>0</v>
      </c>
      <c r="V39" s="5">
        <f t="shared" si="4"/>
        <v>0</v>
      </c>
      <c r="W39" s="5">
        <f t="shared" si="13"/>
        <v>0</v>
      </c>
      <c r="X39" s="2"/>
      <c r="Y39" s="113"/>
      <c r="Z39" s="3"/>
      <c r="AA39" s="5">
        <f t="shared" si="5"/>
        <v>0</v>
      </c>
      <c r="AB39" s="5">
        <f t="shared" si="6"/>
        <v>0</v>
      </c>
      <c r="AC39" s="5">
        <f t="shared" si="14"/>
        <v>0</v>
      </c>
      <c r="AD39" s="2"/>
      <c r="AE39" s="113"/>
      <c r="AF39" s="3">
        <v>2</v>
      </c>
      <c r="AG39" s="5">
        <f t="shared" si="7"/>
        <v>0.64</v>
      </c>
      <c r="AH39" s="5">
        <f t="shared" si="8"/>
        <v>2</v>
      </c>
      <c r="AI39" s="5">
        <f t="shared" si="15"/>
        <v>4</v>
      </c>
      <c r="AJ39" s="2"/>
      <c r="AK39" s="113"/>
      <c r="AL39" s="3"/>
      <c r="AM39" s="5">
        <f t="shared" si="9"/>
        <v>0</v>
      </c>
      <c r="AN39" s="5">
        <f t="shared" si="10"/>
        <v>0</v>
      </c>
      <c r="AO39" s="5">
        <f t="shared" si="16"/>
        <v>0</v>
      </c>
      <c r="AP39" s="2"/>
      <c r="AQ39" s="113"/>
      <c r="AR39" s="3"/>
      <c r="AS39" s="5">
        <f t="shared" si="11"/>
        <v>0</v>
      </c>
      <c r="AT39" s="5">
        <f t="shared" si="12"/>
        <v>0</v>
      </c>
      <c r="AU39" s="5">
        <f t="shared" si="17"/>
        <v>0</v>
      </c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25.5" customHeight="1" x14ac:dyDescent="0.25">
      <c r="A40" s="3"/>
      <c r="B40" s="15"/>
      <c r="C40" s="3" t="s">
        <v>59</v>
      </c>
      <c r="D40" s="3"/>
      <c r="E40" s="3"/>
      <c r="F40" s="3" t="s">
        <v>18</v>
      </c>
      <c r="G40" s="7" t="s">
        <v>142</v>
      </c>
      <c r="H40" s="7" t="s">
        <v>60</v>
      </c>
      <c r="I40" s="7" t="s">
        <v>62</v>
      </c>
      <c r="J40" s="3"/>
      <c r="K40" s="3"/>
      <c r="L40" s="3">
        <v>2</v>
      </c>
      <c r="M40" s="3">
        <v>0.36</v>
      </c>
      <c r="N40" s="3">
        <f>9.38/10</f>
        <v>0.93800000000000006</v>
      </c>
      <c r="O40" s="5">
        <f>M40*L40</f>
        <v>0.72</v>
      </c>
      <c r="P40" s="5">
        <f>N40*L40</f>
        <v>1.8760000000000001</v>
      </c>
      <c r="Q40" s="5">
        <f t="shared" si="19"/>
        <v>3.8</v>
      </c>
      <c r="R40" s="2"/>
      <c r="S40" s="113"/>
      <c r="T40" s="3"/>
      <c r="U40" s="5">
        <f t="shared" si="3"/>
        <v>0</v>
      </c>
      <c r="V40" s="5">
        <f t="shared" si="4"/>
        <v>0</v>
      </c>
      <c r="W40" s="5">
        <f t="shared" si="13"/>
        <v>0</v>
      </c>
      <c r="X40" s="2"/>
      <c r="Y40" s="113"/>
      <c r="Z40" s="3"/>
      <c r="AA40" s="5">
        <f t="shared" si="5"/>
        <v>0</v>
      </c>
      <c r="AB40" s="5">
        <f t="shared" si="6"/>
        <v>0</v>
      </c>
      <c r="AC40" s="5">
        <f t="shared" si="14"/>
        <v>0</v>
      </c>
      <c r="AD40" s="2"/>
      <c r="AE40" s="113"/>
      <c r="AF40" s="3">
        <v>2</v>
      </c>
      <c r="AG40" s="5">
        <f t="shared" si="7"/>
        <v>0.72</v>
      </c>
      <c r="AH40" s="5">
        <f t="shared" si="8"/>
        <v>1.8760000000000001</v>
      </c>
      <c r="AI40" s="5">
        <f t="shared" si="15"/>
        <v>3.8</v>
      </c>
      <c r="AJ40" s="2"/>
      <c r="AK40" s="113"/>
      <c r="AL40" s="3"/>
      <c r="AM40" s="5">
        <f t="shared" si="9"/>
        <v>0</v>
      </c>
      <c r="AN40" s="5">
        <f t="shared" si="10"/>
        <v>0</v>
      </c>
      <c r="AO40" s="5">
        <f t="shared" si="16"/>
        <v>0</v>
      </c>
      <c r="AP40" s="2"/>
      <c r="AQ40" s="113"/>
      <c r="AR40" s="3"/>
      <c r="AS40" s="5">
        <f t="shared" si="11"/>
        <v>0</v>
      </c>
      <c r="AT40" s="5">
        <f t="shared" si="12"/>
        <v>0</v>
      </c>
      <c r="AU40" s="5">
        <f t="shared" si="17"/>
        <v>0</v>
      </c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25.5" customHeight="1" x14ac:dyDescent="0.25">
      <c r="A41" s="3"/>
      <c r="B41" s="15"/>
      <c r="C41" s="3" t="s">
        <v>33</v>
      </c>
      <c r="D41" s="3" t="s">
        <v>37</v>
      </c>
      <c r="E41" s="3"/>
      <c r="F41" s="3" t="s">
        <v>18</v>
      </c>
      <c r="G41" s="7" t="s">
        <v>143</v>
      </c>
      <c r="H41" s="7" t="s">
        <v>32</v>
      </c>
      <c r="I41" s="7" t="s">
        <v>63</v>
      </c>
      <c r="J41" s="3"/>
      <c r="K41" s="3"/>
      <c r="L41" s="3">
        <v>1</v>
      </c>
      <c r="M41" s="3">
        <v>0.77</v>
      </c>
      <c r="N41" s="5">
        <v>2</v>
      </c>
      <c r="O41" s="5">
        <f>M41*L41</f>
        <v>0.77</v>
      </c>
      <c r="P41" s="5">
        <f>N41*L41</f>
        <v>2</v>
      </c>
      <c r="Q41" s="5">
        <f t="shared" si="19"/>
        <v>4</v>
      </c>
      <c r="R41" s="2"/>
      <c r="S41" s="113"/>
      <c r="T41" s="3">
        <v>1</v>
      </c>
      <c r="U41" s="5">
        <f t="shared" si="3"/>
        <v>0.77</v>
      </c>
      <c r="V41" s="5">
        <f t="shared" si="4"/>
        <v>2</v>
      </c>
      <c r="W41" s="5">
        <f t="shared" si="13"/>
        <v>4</v>
      </c>
      <c r="X41" s="2"/>
      <c r="Y41" s="113"/>
      <c r="Z41" s="3"/>
      <c r="AA41" s="5">
        <f t="shared" si="5"/>
        <v>0</v>
      </c>
      <c r="AB41" s="5">
        <f t="shared" si="6"/>
        <v>0</v>
      </c>
      <c r="AC41" s="5">
        <f t="shared" si="14"/>
        <v>0</v>
      </c>
      <c r="AD41" s="2"/>
      <c r="AE41" s="113"/>
      <c r="AF41" s="3"/>
      <c r="AG41" s="5">
        <f t="shared" si="7"/>
        <v>0</v>
      </c>
      <c r="AH41" s="5">
        <f t="shared" si="8"/>
        <v>0</v>
      </c>
      <c r="AI41" s="5">
        <f t="shared" si="15"/>
        <v>0</v>
      </c>
      <c r="AJ41" s="2"/>
      <c r="AK41" s="113"/>
      <c r="AL41" s="3"/>
      <c r="AM41" s="5">
        <f t="shared" si="9"/>
        <v>0</v>
      </c>
      <c r="AN41" s="5">
        <f t="shared" si="10"/>
        <v>0</v>
      </c>
      <c r="AO41" s="5">
        <f t="shared" si="16"/>
        <v>0</v>
      </c>
      <c r="AP41" s="2"/>
      <c r="AQ41" s="113"/>
      <c r="AR41" s="3"/>
      <c r="AS41" s="5">
        <f t="shared" si="11"/>
        <v>0</v>
      </c>
      <c r="AT41" s="5">
        <f t="shared" si="12"/>
        <v>0</v>
      </c>
      <c r="AU41" s="5">
        <f t="shared" si="17"/>
        <v>0</v>
      </c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25.5" customHeight="1" x14ac:dyDescent="0.25">
      <c r="A42" s="3"/>
      <c r="B42" s="15"/>
      <c r="C42" s="3" t="s">
        <v>324</v>
      </c>
      <c r="D42" s="3"/>
      <c r="E42" s="3"/>
      <c r="F42" s="3" t="s">
        <v>36</v>
      </c>
      <c r="G42" s="7" t="s">
        <v>325</v>
      </c>
      <c r="H42" s="7"/>
      <c r="I42" s="7"/>
      <c r="J42" s="3"/>
      <c r="K42" s="3"/>
      <c r="L42" s="3">
        <v>1</v>
      </c>
      <c r="M42" s="3">
        <f>1.3/5</f>
        <v>0.26</v>
      </c>
      <c r="N42" s="5"/>
      <c r="O42" s="5"/>
      <c r="P42" s="5"/>
      <c r="Q42" s="5"/>
      <c r="R42" s="2"/>
      <c r="S42" s="113"/>
      <c r="T42" s="3"/>
      <c r="U42" s="5"/>
      <c r="V42" s="5"/>
      <c r="W42" s="5"/>
      <c r="X42" s="2"/>
      <c r="Y42" s="113"/>
      <c r="Z42" s="3"/>
      <c r="AA42" s="5"/>
      <c r="AB42" s="5"/>
      <c r="AC42" s="5"/>
      <c r="AD42" s="2"/>
      <c r="AE42" s="113"/>
      <c r="AF42" s="3"/>
      <c r="AG42" s="5"/>
      <c r="AH42" s="5"/>
      <c r="AI42" s="5"/>
      <c r="AJ42" s="2"/>
      <c r="AK42" s="113"/>
      <c r="AL42" s="3"/>
      <c r="AM42" s="5"/>
      <c r="AN42" s="5"/>
      <c r="AO42" s="5"/>
      <c r="AP42" s="2"/>
      <c r="AQ42" s="113"/>
      <c r="AR42" s="3"/>
      <c r="AS42" s="5"/>
      <c r="AT42" s="5"/>
      <c r="AU42" s="5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ht="25.5" customHeight="1" x14ac:dyDescent="0.25">
      <c r="A43" s="3"/>
      <c r="B43" s="15"/>
      <c r="C43" s="19" t="s">
        <v>161</v>
      </c>
      <c r="D43" s="3"/>
      <c r="E43" s="3"/>
      <c r="F43" s="3" t="s">
        <v>36</v>
      </c>
      <c r="G43" s="7"/>
      <c r="H43" s="7" t="s">
        <v>38</v>
      </c>
      <c r="I43" s="7" t="s">
        <v>35</v>
      </c>
      <c r="J43" s="3"/>
      <c r="K43" s="3"/>
      <c r="L43" s="3">
        <v>1</v>
      </c>
      <c r="M43" s="5">
        <v>6</v>
      </c>
      <c r="N43" s="5">
        <v>6</v>
      </c>
      <c r="O43" s="5">
        <f>P43</f>
        <v>6</v>
      </c>
      <c r="P43" s="5">
        <f>N43*L43</f>
        <v>6</v>
      </c>
      <c r="Q43" s="5">
        <f t="shared" si="19"/>
        <v>12</v>
      </c>
      <c r="R43" s="2"/>
      <c r="S43" s="113"/>
      <c r="T43" s="3"/>
      <c r="U43" s="5">
        <f t="shared" si="3"/>
        <v>0</v>
      </c>
      <c r="V43" s="5">
        <f t="shared" si="4"/>
        <v>0</v>
      </c>
      <c r="W43" s="5">
        <f t="shared" si="13"/>
        <v>0</v>
      </c>
      <c r="X43" s="2"/>
      <c r="Y43" s="113"/>
      <c r="Z43" s="3"/>
      <c r="AA43" s="5">
        <f t="shared" si="5"/>
        <v>0</v>
      </c>
      <c r="AB43" s="5">
        <f t="shared" si="6"/>
        <v>0</v>
      </c>
      <c r="AC43" s="5">
        <f t="shared" si="14"/>
        <v>0</v>
      </c>
      <c r="AD43" s="2"/>
      <c r="AE43" s="113"/>
      <c r="AF43" s="3"/>
      <c r="AG43" s="5">
        <f t="shared" si="7"/>
        <v>0</v>
      </c>
      <c r="AH43" s="5">
        <f t="shared" si="8"/>
        <v>0</v>
      </c>
      <c r="AI43" s="5">
        <f t="shared" si="15"/>
        <v>0</v>
      </c>
      <c r="AJ43" s="2"/>
      <c r="AK43" s="113"/>
      <c r="AL43" s="3">
        <v>1</v>
      </c>
      <c r="AM43" s="5">
        <f t="shared" si="9"/>
        <v>6</v>
      </c>
      <c r="AN43" s="5">
        <f t="shared" si="10"/>
        <v>6</v>
      </c>
      <c r="AO43" s="5">
        <f t="shared" si="16"/>
        <v>12</v>
      </c>
      <c r="AP43" s="2"/>
      <c r="AQ43" s="113"/>
      <c r="AR43" s="3"/>
      <c r="AS43" s="5">
        <f t="shared" si="11"/>
        <v>0</v>
      </c>
      <c r="AT43" s="5">
        <f t="shared" si="12"/>
        <v>0</v>
      </c>
      <c r="AU43" s="5">
        <f t="shared" si="17"/>
        <v>0</v>
      </c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25.5" customHeight="1" x14ac:dyDescent="0.3">
      <c r="A44" s="3"/>
      <c r="B44" s="15"/>
      <c r="C44" s="3" t="s">
        <v>39</v>
      </c>
      <c r="D44" s="3"/>
      <c r="E44" s="3"/>
      <c r="F44" s="3" t="s">
        <v>36</v>
      </c>
      <c r="G44" s="7" t="s">
        <v>162</v>
      </c>
      <c r="H44" s="7" t="s">
        <v>41</v>
      </c>
      <c r="I44" s="11" t="s">
        <v>40</v>
      </c>
      <c r="J44" s="8"/>
      <c r="K44" s="8"/>
      <c r="L44" s="3">
        <v>0</v>
      </c>
      <c r="M44" s="3">
        <v>2.8</v>
      </c>
      <c r="N44" s="5">
        <v>4</v>
      </c>
      <c r="O44" s="5">
        <f t="shared" ref="O44:O49" si="20">P44</f>
        <v>0</v>
      </c>
      <c r="P44" s="5">
        <f t="shared" ref="P44:P56" si="21">N44*L44</f>
        <v>0</v>
      </c>
      <c r="Q44" s="5">
        <f t="shared" si="19"/>
        <v>0</v>
      </c>
      <c r="R44" s="2"/>
      <c r="S44" s="113"/>
      <c r="T44" s="3"/>
      <c r="U44" s="5">
        <f t="shared" si="3"/>
        <v>0</v>
      </c>
      <c r="V44" s="5">
        <f t="shared" si="4"/>
        <v>0</v>
      </c>
      <c r="W44" s="5">
        <f t="shared" si="13"/>
        <v>0</v>
      </c>
      <c r="X44" s="2"/>
      <c r="Y44" s="113"/>
      <c r="Z44" s="3"/>
      <c r="AA44" s="5">
        <f t="shared" si="5"/>
        <v>0</v>
      </c>
      <c r="AB44" s="5">
        <f t="shared" si="6"/>
        <v>0</v>
      </c>
      <c r="AC44" s="5">
        <f t="shared" si="14"/>
        <v>0</v>
      </c>
      <c r="AD44" s="2"/>
      <c r="AE44" s="113"/>
      <c r="AF44" s="3"/>
      <c r="AG44" s="5">
        <f t="shared" si="7"/>
        <v>0</v>
      </c>
      <c r="AH44" s="5">
        <f t="shared" si="8"/>
        <v>0</v>
      </c>
      <c r="AI44" s="5">
        <f t="shared" si="15"/>
        <v>0</v>
      </c>
      <c r="AJ44" s="2"/>
      <c r="AK44" s="113"/>
      <c r="AL44" s="3"/>
      <c r="AM44" s="5">
        <f t="shared" si="9"/>
        <v>0</v>
      </c>
      <c r="AN44" s="5">
        <f t="shared" si="10"/>
        <v>0</v>
      </c>
      <c r="AO44" s="5">
        <f t="shared" si="16"/>
        <v>0</v>
      </c>
      <c r="AP44" s="2"/>
      <c r="AQ44" s="113"/>
      <c r="AR44" s="3"/>
      <c r="AS44" s="5">
        <f t="shared" si="11"/>
        <v>0</v>
      </c>
      <c r="AT44" s="5">
        <f t="shared" si="12"/>
        <v>0</v>
      </c>
      <c r="AU44" s="5">
        <f t="shared" si="17"/>
        <v>0</v>
      </c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ht="25.5" customHeight="1" x14ac:dyDescent="0.25">
      <c r="A45" s="3"/>
      <c r="B45" s="15"/>
      <c r="C45" s="19" t="s">
        <v>42</v>
      </c>
      <c r="D45" s="3"/>
      <c r="E45" s="3"/>
      <c r="F45" s="3" t="s">
        <v>36</v>
      </c>
      <c r="G45" s="7" t="s">
        <v>167</v>
      </c>
      <c r="H45" s="7" t="s">
        <v>43</v>
      </c>
      <c r="I45" s="3"/>
      <c r="J45" s="3"/>
      <c r="K45" s="3"/>
      <c r="L45" s="3">
        <v>0</v>
      </c>
      <c r="M45" s="3">
        <v>4</v>
      </c>
      <c r="N45" s="5">
        <v>5.5</v>
      </c>
      <c r="O45" s="5">
        <f t="shared" si="20"/>
        <v>0</v>
      </c>
      <c r="P45" s="5">
        <f t="shared" si="21"/>
        <v>0</v>
      </c>
      <c r="Q45" s="5">
        <f t="shared" si="19"/>
        <v>0</v>
      </c>
      <c r="S45" s="113"/>
      <c r="T45" s="3"/>
      <c r="U45" s="5">
        <f t="shared" si="3"/>
        <v>0</v>
      </c>
      <c r="V45" s="5">
        <f t="shared" si="4"/>
        <v>0</v>
      </c>
      <c r="W45" s="5">
        <f t="shared" si="13"/>
        <v>0</v>
      </c>
      <c r="Y45" s="113"/>
      <c r="Z45" s="3"/>
      <c r="AA45" s="5">
        <f t="shared" si="5"/>
        <v>0</v>
      </c>
      <c r="AB45" s="5">
        <f t="shared" si="6"/>
        <v>0</v>
      </c>
      <c r="AC45" s="5">
        <f t="shared" si="14"/>
        <v>0</v>
      </c>
      <c r="AE45" s="113"/>
      <c r="AF45" s="3"/>
      <c r="AG45" s="5">
        <f t="shared" si="7"/>
        <v>0</v>
      </c>
      <c r="AH45" s="5">
        <f t="shared" si="8"/>
        <v>0</v>
      </c>
      <c r="AI45" s="5">
        <f t="shared" si="15"/>
        <v>0</v>
      </c>
      <c r="AK45" s="113"/>
      <c r="AL45" s="3"/>
      <c r="AM45" s="5">
        <f t="shared" si="9"/>
        <v>0</v>
      </c>
      <c r="AN45" s="5">
        <f t="shared" si="10"/>
        <v>0</v>
      </c>
      <c r="AO45" s="5">
        <f t="shared" si="16"/>
        <v>0</v>
      </c>
      <c r="AQ45" s="113"/>
      <c r="AR45" s="3"/>
      <c r="AS45" s="5">
        <f t="shared" si="11"/>
        <v>0</v>
      </c>
      <c r="AT45" s="5">
        <f t="shared" si="12"/>
        <v>0</v>
      </c>
      <c r="AU45" s="5">
        <f t="shared" si="17"/>
        <v>0</v>
      </c>
    </row>
    <row r="46" spans="1:83" s="6" customFormat="1" ht="25.5" customHeight="1" x14ac:dyDescent="0.25">
      <c r="A46" s="3"/>
      <c r="B46" s="15"/>
      <c r="C46" s="3" t="s">
        <v>165</v>
      </c>
      <c r="D46" s="3"/>
      <c r="E46" s="3"/>
      <c r="F46" s="3"/>
      <c r="G46" s="7" t="s">
        <v>160</v>
      </c>
      <c r="H46" s="7"/>
      <c r="I46" s="7"/>
      <c r="J46" s="8"/>
      <c r="K46" s="8"/>
      <c r="L46" s="3">
        <v>0</v>
      </c>
      <c r="M46" s="3">
        <v>0.8</v>
      </c>
      <c r="N46" s="5">
        <v>5.5</v>
      </c>
      <c r="O46" s="5">
        <f t="shared" si="20"/>
        <v>0</v>
      </c>
      <c r="P46" s="5">
        <f t="shared" si="21"/>
        <v>0</v>
      </c>
      <c r="Q46" s="5">
        <f t="shared" si="19"/>
        <v>0</v>
      </c>
      <c r="R46" s="2"/>
      <c r="S46" s="113"/>
      <c r="T46" s="3"/>
      <c r="U46" s="5">
        <f t="shared" si="3"/>
        <v>0</v>
      </c>
      <c r="V46" s="5">
        <f t="shared" si="4"/>
        <v>0</v>
      </c>
      <c r="W46" s="5">
        <f t="shared" si="13"/>
        <v>0</v>
      </c>
      <c r="X46" s="2"/>
      <c r="Y46" s="113"/>
      <c r="Z46" s="3"/>
      <c r="AA46" s="5">
        <f t="shared" si="5"/>
        <v>0</v>
      </c>
      <c r="AB46" s="5">
        <f t="shared" si="6"/>
        <v>0</v>
      </c>
      <c r="AC46" s="5">
        <f t="shared" si="14"/>
        <v>0</v>
      </c>
      <c r="AD46" s="2"/>
      <c r="AE46" s="113"/>
      <c r="AF46" s="3"/>
      <c r="AG46" s="5">
        <f t="shared" si="7"/>
        <v>0</v>
      </c>
      <c r="AH46" s="5">
        <f t="shared" si="8"/>
        <v>0</v>
      </c>
      <c r="AI46" s="5">
        <f t="shared" si="15"/>
        <v>0</v>
      </c>
      <c r="AJ46" s="2"/>
      <c r="AK46" s="113"/>
      <c r="AL46" s="3"/>
      <c r="AM46" s="5">
        <f t="shared" si="9"/>
        <v>0</v>
      </c>
      <c r="AN46" s="5">
        <f t="shared" si="10"/>
        <v>0</v>
      </c>
      <c r="AO46" s="5">
        <f t="shared" si="16"/>
        <v>0</v>
      </c>
      <c r="AP46" s="2"/>
      <c r="AQ46" s="113"/>
      <c r="AR46" s="3"/>
      <c r="AS46" s="5">
        <f t="shared" si="11"/>
        <v>0</v>
      </c>
      <c r="AT46" s="5">
        <f t="shared" si="12"/>
        <v>0</v>
      </c>
      <c r="AU46" s="5">
        <f t="shared" si="17"/>
        <v>0</v>
      </c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1:83" s="6" customFormat="1" ht="25.5" customHeight="1" x14ac:dyDescent="0.3">
      <c r="A47" s="3"/>
      <c r="B47" s="15"/>
      <c r="C47" s="3" t="s">
        <v>163</v>
      </c>
      <c r="D47" s="3"/>
      <c r="E47" s="3"/>
      <c r="F47" s="3"/>
      <c r="G47" s="7" t="s">
        <v>166</v>
      </c>
      <c r="H47" s="7"/>
      <c r="I47" s="11"/>
      <c r="J47" s="8"/>
      <c r="K47" s="8"/>
      <c r="L47" s="3">
        <v>0</v>
      </c>
      <c r="M47" s="3">
        <v>2.2999999999999998</v>
      </c>
      <c r="N47" s="5">
        <v>5.5</v>
      </c>
      <c r="O47" s="5">
        <f t="shared" si="20"/>
        <v>0</v>
      </c>
      <c r="P47" s="5">
        <f t="shared" si="21"/>
        <v>0</v>
      </c>
      <c r="Q47" s="5">
        <f t="shared" si="19"/>
        <v>0</v>
      </c>
      <c r="R47" s="2"/>
      <c r="S47" s="113"/>
      <c r="T47" s="3"/>
      <c r="U47" s="5">
        <f t="shared" si="3"/>
        <v>0</v>
      </c>
      <c r="V47" s="5">
        <f t="shared" si="4"/>
        <v>0</v>
      </c>
      <c r="W47" s="5">
        <f t="shared" si="13"/>
        <v>0</v>
      </c>
      <c r="X47" s="2"/>
      <c r="Y47" s="113"/>
      <c r="Z47" s="3"/>
      <c r="AA47" s="5">
        <f t="shared" si="5"/>
        <v>0</v>
      </c>
      <c r="AB47" s="5">
        <f t="shared" si="6"/>
        <v>0</v>
      </c>
      <c r="AC47" s="5">
        <f t="shared" si="14"/>
        <v>0</v>
      </c>
      <c r="AD47" s="2"/>
      <c r="AE47" s="113"/>
      <c r="AF47" s="3"/>
      <c r="AG47" s="5">
        <f t="shared" si="7"/>
        <v>0</v>
      </c>
      <c r="AH47" s="5">
        <f t="shared" si="8"/>
        <v>0</v>
      </c>
      <c r="AI47" s="5">
        <f t="shared" si="15"/>
        <v>0</v>
      </c>
      <c r="AJ47" s="2"/>
      <c r="AK47" s="113"/>
      <c r="AL47" s="3"/>
      <c r="AM47" s="5">
        <f t="shared" si="9"/>
        <v>0</v>
      </c>
      <c r="AN47" s="5">
        <f t="shared" si="10"/>
        <v>0</v>
      </c>
      <c r="AO47" s="5">
        <f t="shared" si="16"/>
        <v>0</v>
      </c>
      <c r="AP47" s="2"/>
      <c r="AQ47" s="113"/>
      <c r="AR47" s="3"/>
      <c r="AS47" s="5">
        <f t="shared" si="11"/>
        <v>0</v>
      </c>
      <c r="AT47" s="5">
        <f t="shared" si="12"/>
        <v>0</v>
      </c>
      <c r="AU47" s="5">
        <f t="shared" si="17"/>
        <v>0</v>
      </c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1:83" ht="25.5" customHeight="1" x14ac:dyDescent="0.25">
      <c r="A48" s="3"/>
      <c r="B48" s="15"/>
      <c r="C48" s="3" t="s">
        <v>164</v>
      </c>
      <c r="D48" s="3"/>
      <c r="E48" s="3"/>
      <c r="F48" s="3" t="s">
        <v>36</v>
      </c>
      <c r="G48" s="7" t="s">
        <v>168</v>
      </c>
      <c r="H48" s="7" t="s">
        <v>44</v>
      </c>
      <c r="I48" s="3"/>
      <c r="J48" s="3"/>
      <c r="K48" s="3"/>
      <c r="L48" s="3">
        <v>0</v>
      </c>
      <c r="M48" s="3">
        <v>1.56</v>
      </c>
      <c r="N48" s="5">
        <v>3</v>
      </c>
      <c r="O48" s="5">
        <f t="shared" si="20"/>
        <v>0</v>
      </c>
      <c r="P48" s="5">
        <f t="shared" si="21"/>
        <v>0</v>
      </c>
      <c r="Q48" s="5">
        <f t="shared" si="19"/>
        <v>0</v>
      </c>
      <c r="S48" s="113"/>
      <c r="T48" s="3"/>
      <c r="U48" s="5">
        <f t="shared" si="3"/>
        <v>0</v>
      </c>
      <c r="V48" s="5">
        <f t="shared" si="4"/>
        <v>0</v>
      </c>
      <c r="W48" s="5">
        <f t="shared" si="13"/>
        <v>0</v>
      </c>
      <c r="Y48" s="113"/>
      <c r="Z48" s="3"/>
      <c r="AA48" s="5">
        <f t="shared" si="5"/>
        <v>0</v>
      </c>
      <c r="AB48" s="5">
        <f t="shared" si="6"/>
        <v>0</v>
      </c>
      <c r="AC48" s="5">
        <f t="shared" si="14"/>
        <v>0</v>
      </c>
      <c r="AE48" s="113"/>
      <c r="AF48" s="3"/>
      <c r="AG48" s="5">
        <f t="shared" si="7"/>
        <v>0</v>
      </c>
      <c r="AH48" s="5">
        <f t="shared" si="8"/>
        <v>0</v>
      </c>
      <c r="AI48" s="5">
        <f t="shared" si="15"/>
        <v>0</v>
      </c>
      <c r="AK48" s="113"/>
      <c r="AL48" s="3"/>
      <c r="AM48" s="5">
        <f t="shared" si="9"/>
        <v>0</v>
      </c>
      <c r="AN48" s="5">
        <f t="shared" si="10"/>
        <v>0</v>
      </c>
      <c r="AO48" s="5">
        <f t="shared" si="16"/>
        <v>0</v>
      </c>
      <c r="AQ48" s="113"/>
      <c r="AR48" s="3"/>
      <c r="AS48" s="5">
        <f t="shared" si="11"/>
        <v>0</v>
      </c>
      <c r="AT48" s="5">
        <f t="shared" si="12"/>
        <v>0</v>
      </c>
      <c r="AU48" s="5">
        <f t="shared" si="17"/>
        <v>0</v>
      </c>
    </row>
    <row r="49" spans="1:83" ht="25.5" customHeight="1" x14ac:dyDescent="0.25">
      <c r="A49" s="3"/>
      <c r="B49" s="15"/>
      <c r="C49" s="10" t="s">
        <v>46</v>
      </c>
      <c r="D49" s="3" t="s">
        <v>50</v>
      </c>
      <c r="E49" s="3"/>
      <c r="F49" s="3" t="s">
        <v>18</v>
      </c>
      <c r="G49" s="7"/>
      <c r="H49" s="7" t="s">
        <v>45</v>
      </c>
      <c r="I49" s="3"/>
      <c r="J49" s="3"/>
      <c r="K49" s="3"/>
      <c r="L49" s="3">
        <v>1</v>
      </c>
      <c r="M49" s="5">
        <f>6/4</f>
        <v>1.5</v>
      </c>
      <c r="N49" s="5">
        <f>6/4</f>
        <v>1.5</v>
      </c>
      <c r="O49" s="5">
        <f t="shared" si="20"/>
        <v>1.5</v>
      </c>
      <c r="P49" s="5">
        <f t="shared" si="21"/>
        <v>1.5</v>
      </c>
      <c r="Q49" s="5">
        <f t="shared" si="19"/>
        <v>3</v>
      </c>
      <c r="S49" s="113" t="str">
        <f>S38</f>
        <v>BUTTON MOUNT WUTH LARGE LOW &amp; BLADE VARIETY</v>
      </c>
      <c r="T49" s="3"/>
      <c r="U49" s="5">
        <f t="shared" si="3"/>
        <v>0</v>
      </c>
      <c r="V49" s="5">
        <f t="shared" si="4"/>
        <v>0</v>
      </c>
      <c r="W49" s="5">
        <f t="shared" si="13"/>
        <v>0</v>
      </c>
      <c r="Y49" s="113" t="str">
        <f>Y38</f>
        <v>Variety Wheels &amp; Treads</v>
      </c>
      <c r="Z49" s="3"/>
      <c r="AA49" s="5">
        <f t="shared" si="5"/>
        <v>0</v>
      </c>
      <c r="AB49" s="5">
        <f t="shared" si="6"/>
        <v>0</v>
      </c>
      <c r="AC49" s="5">
        <f t="shared" si="14"/>
        <v>0</v>
      </c>
      <c r="AE49" s="113" t="str">
        <f>AE38</f>
        <v>Extra Sensors</v>
      </c>
      <c r="AF49" s="3">
        <v>1</v>
      </c>
      <c r="AG49" s="5">
        <f t="shared" si="7"/>
        <v>1.5</v>
      </c>
      <c r="AH49" s="5">
        <f t="shared" si="8"/>
        <v>1.5</v>
      </c>
      <c r="AI49" s="5">
        <f t="shared" si="15"/>
        <v>3</v>
      </c>
      <c r="AK49" s="113" t="str">
        <f>AK38</f>
        <v>Brain Box</v>
      </c>
      <c r="AL49" s="3"/>
      <c r="AM49" s="5">
        <f t="shared" si="9"/>
        <v>0</v>
      </c>
      <c r="AN49" s="5">
        <f t="shared" si="10"/>
        <v>0</v>
      </c>
      <c r="AO49" s="5">
        <f t="shared" si="16"/>
        <v>0</v>
      </c>
      <c r="AQ49" s="113" t="str">
        <f>AQ38</f>
        <v>Servo Control (Gripper or Flag)</v>
      </c>
      <c r="AR49" s="3">
        <v>0.1</v>
      </c>
      <c r="AS49" s="5">
        <f t="shared" si="11"/>
        <v>0.15000000000000002</v>
      </c>
      <c r="AT49" s="5">
        <f t="shared" si="12"/>
        <v>0.15000000000000002</v>
      </c>
      <c r="AU49" s="5">
        <f t="shared" si="17"/>
        <v>0.3</v>
      </c>
    </row>
    <row r="50" spans="1:83" ht="25.5" customHeight="1" x14ac:dyDescent="0.25">
      <c r="A50" s="3"/>
      <c r="B50" s="15"/>
      <c r="C50" s="10" t="s">
        <v>153</v>
      </c>
      <c r="D50" s="3" t="s">
        <v>53</v>
      </c>
      <c r="E50" s="3"/>
      <c r="F50" s="3" t="s">
        <v>36</v>
      </c>
      <c r="G50" s="7" t="s">
        <v>155</v>
      </c>
      <c r="H50" s="7" t="s">
        <v>49</v>
      </c>
      <c r="I50" s="7" t="s">
        <v>47</v>
      </c>
      <c r="J50" s="7" t="s">
        <v>48</v>
      </c>
      <c r="K50" s="7"/>
      <c r="L50" s="3">
        <v>0</v>
      </c>
      <c r="M50" s="3">
        <v>0.85</v>
      </c>
      <c r="N50" s="5">
        <v>1</v>
      </c>
      <c r="O50" s="5">
        <f t="shared" ref="O50:O56" si="22">L50*M50</f>
        <v>0</v>
      </c>
      <c r="P50" s="5">
        <f t="shared" si="21"/>
        <v>0</v>
      </c>
      <c r="Q50" s="5">
        <f t="shared" si="19"/>
        <v>0</v>
      </c>
      <c r="S50" s="113"/>
      <c r="T50" s="3"/>
      <c r="U50" s="5">
        <f t="shared" si="3"/>
        <v>0</v>
      </c>
      <c r="V50" s="5">
        <f t="shared" si="4"/>
        <v>0</v>
      </c>
      <c r="W50" s="5">
        <f t="shared" si="13"/>
        <v>0</v>
      </c>
      <c r="Y50" s="113"/>
      <c r="Z50" s="3"/>
      <c r="AA50" s="5">
        <f t="shared" si="5"/>
        <v>0</v>
      </c>
      <c r="AB50" s="5">
        <f t="shared" si="6"/>
        <v>0</v>
      </c>
      <c r="AC50" s="5">
        <f t="shared" si="14"/>
        <v>0</v>
      </c>
      <c r="AE50" s="113"/>
      <c r="AF50" s="3"/>
      <c r="AG50" s="5">
        <f t="shared" si="7"/>
        <v>0</v>
      </c>
      <c r="AH50" s="5">
        <f t="shared" si="8"/>
        <v>0</v>
      </c>
      <c r="AI50" s="5">
        <f t="shared" si="15"/>
        <v>0</v>
      </c>
      <c r="AK50" s="113"/>
      <c r="AL50" s="3"/>
      <c r="AM50" s="5">
        <f t="shared" si="9"/>
        <v>0</v>
      </c>
      <c r="AN50" s="5">
        <f t="shared" si="10"/>
        <v>0</v>
      </c>
      <c r="AO50" s="5">
        <f t="shared" si="16"/>
        <v>0</v>
      </c>
      <c r="AQ50" s="113"/>
      <c r="AR50" s="3"/>
      <c r="AS50" s="5">
        <f t="shared" si="11"/>
        <v>0</v>
      </c>
      <c r="AT50" s="5">
        <f t="shared" si="12"/>
        <v>0</v>
      </c>
      <c r="AU50" s="5">
        <f t="shared" si="17"/>
        <v>0</v>
      </c>
    </row>
    <row r="51" spans="1:83" ht="25.5" customHeight="1" x14ac:dyDescent="0.25">
      <c r="A51" s="3"/>
      <c r="B51" s="15"/>
      <c r="C51" s="10" t="s">
        <v>154</v>
      </c>
      <c r="D51" s="3" t="s">
        <v>54</v>
      </c>
      <c r="E51" s="3"/>
      <c r="F51" s="3" t="s">
        <v>36</v>
      </c>
      <c r="G51" s="7" t="s">
        <v>152</v>
      </c>
      <c r="H51" s="7" t="s">
        <v>51</v>
      </c>
      <c r="I51" s="7" t="s">
        <v>52</v>
      </c>
      <c r="J51" s="3"/>
      <c r="K51" s="3"/>
      <c r="L51" s="3">
        <v>0</v>
      </c>
      <c r="M51" s="3">
        <v>0.56999999999999995</v>
      </c>
      <c r="N51" s="5">
        <f>15/20</f>
        <v>0.75</v>
      </c>
      <c r="O51" s="5">
        <f t="shared" si="22"/>
        <v>0</v>
      </c>
      <c r="P51" s="5">
        <f t="shared" si="21"/>
        <v>0</v>
      </c>
      <c r="Q51" s="5">
        <f t="shared" si="19"/>
        <v>0</v>
      </c>
      <c r="S51" s="113"/>
      <c r="T51" s="3"/>
      <c r="U51" s="5">
        <f t="shared" si="3"/>
        <v>0</v>
      </c>
      <c r="V51" s="5">
        <f t="shared" si="4"/>
        <v>0</v>
      </c>
      <c r="W51" s="5">
        <f t="shared" si="13"/>
        <v>0</v>
      </c>
      <c r="Y51" s="113"/>
      <c r="Z51" s="3"/>
      <c r="AA51" s="5">
        <f t="shared" si="5"/>
        <v>0</v>
      </c>
      <c r="AB51" s="5">
        <f t="shared" si="6"/>
        <v>0</v>
      </c>
      <c r="AC51" s="5">
        <f t="shared" si="14"/>
        <v>0</v>
      </c>
      <c r="AE51" s="113"/>
      <c r="AF51" s="3"/>
      <c r="AG51" s="5">
        <f t="shared" si="7"/>
        <v>0</v>
      </c>
      <c r="AH51" s="5">
        <f t="shared" si="8"/>
        <v>0</v>
      </c>
      <c r="AI51" s="5">
        <f t="shared" si="15"/>
        <v>0</v>
      </c>
      <c r="AK51" s="113"/>
      <c r="AL51" s="3"/>
      <c r="AM51" s="5">
        <f t="shared" si="9"/>
        <v>0</v>
      </c>
      <c r="AN51" s="5">
        <f t="shared" si="10"/>
        <v>0</v>
      </c>
      <c r="AO51" s="5">
        <f t="shared" si="16"/>
        <v>0</v>
      </c>
      <c r="AQ51" s="113"/>
      <c r="AR51" s="3"/>
      <c r="AS51" s="5">
        <f t="shared" si="11"/>
        <v>0</v>
      </c>
      <c r="AT51" s="5">
        <f t="shared" si="12"/>
        <v>0</v>
      </c>
      <c r="AU51" s="5">
        <f t="shared" si="17"/>
        <v>0</v>
      </c>
    </row>
    <row r="52" spans="1:83" ht="25.5" customHeight="1" x14ac:dyDescent="0.25">
      <c r="A52" s="3"/>
      <c r="B52" s="15"/>
      <c r="C52" s="10" t="s">
        <v>55</v>
      </c>
      <c r="D52" s="3" t="s">
        <v>58</v>
      </c>
      <c r="E52" s="3"/>
      <c r="F52" s="3" t="s">
        <v>36</v>
      </c>
      <c r="G52" s="7" t="s">
        <v>148</v>
      </c>
      <c r="H52" s="7" t="s">
        <v>57</v>
      </c>
      <c r="I52" s="7" t="s">
        <v>56</v>
      </c>
      <c r="J52" s="3"/>
      <c r="K52" s="3"/>
      <c r="L52" s="3">
        <v>1</v>
      </c>
      <c r="M52" s="3">
        <f>5.1/5</f>
        <v>1.02</v>
      </c>
      <c r="N52" s="5">
        <v>2.5</v>
      </c>
      <c r="O52" s="5">
        <f t="shared" si="22"/>
        <v>1.02</v>
      </c>
      <c r="P52" s="5">
        <f t="shared" si="21"/>
        <v>2.5</v>
      </c>
      <c r="Q52" s="5">
        <f t="shared" si="19"/>
        <v>5</v>
      </c>
      <c r="S52" s="113"/>
      <c r="T52" s="3"/>
      <c r="U52" s="5">
        <f t="shared" si="3"/>
        <v>0</v>
      </c>
      <c r="V52" s="5">
        <f t="shared" si="4"/>
        <v>0</v>
      </c>
      <c r="W52" s="5">
        <f t="shared" si="13"/>
        <v>0</v>
      </c>
      <c r="Y52" s="113"/>
      <c r="Z52" s="3"/>
      <c r="AA52" s="5">
        <f t="shared" si="5"/>
        <v>0</v>
      </c>
      <c r="AB52" s="5">
        <f t="shared" si="6"/>
        <v>0</v>
      </c>
      <c r="AC52" s="5">
        <f t="shared" si="14"/>
        <v>0</v>
      </c>
      <c r="AE52" s="113"/>
      <c r="AF52" s="3"/>
      <c r="AG52" s="5">
        <f t="shared" si="7"/>
        <v>0</v>
      </c>
      <c r="AH52" s="5">
        <f t="shared" si="8"/>
        <v>0</v>
      </c>
      <c r="AI52" s="5">
        <f t="shared" si="15"/>
        <v>0</v>
      </c>
      <c r="AK52" s="113"/>
      <c r="AL52" s="3">
        <v>1</v>
      </c>
      <c r="AM52" s="5">
        <f t="shared" si="9"/>
        <v>1.02</v>
      </c>
      <c r="AN52" s="5">
        <f t="shared" si="10"/>
        <v>2.5</v>
      </c>
      <c r="AO52" s="5">
        <f t="shared" si="16"/>
        <v>5</v>
      </c>
      <c r="AQ52" s="113"/>
      <c r="AR52" s="3"/>
      <c r="AS52" s="5">
        <f t="shared" si="11"/>
        <v>0</v>
      </c>
      <c r="AT52" s="5">
        <f t="shared" si="12"/>
        <v>0</v>
      </c>
      <c r="AU52" s="5">
        <f t="shared" si="17"/>
        <v>0</v>
      </c>
    </row>
    <row r="53" spans="1:83" ht="25.5" customHeight="1" x14ac:dyDescent="0.25">
      <c r="A53" s="3"/>
      <c r="B53" s="15"/>
      <c r="C53" s="10" t="s">
        <v>145</v>
      </c>
      <c r="D53" s="3" t="s">
        <v>82</v>
      </c>
      <c r="E53" s="3"/>
      <c r="F53" s="3" t="s">
        <v>36</v>
      </c>
      <c r="G53" s="7" t="s">
        <v>146</v>
      </c>
      <c r="H53" s="7" t="s">
        <v>80</v>
      </c>
      <c r="I53" s="7" t="s">
        <v>81</v>
      </c>
      <c r="J53" s="7" t="s">
        <v>80</v>
      </c>
      <c r="K53" s="7"/>
      <c r="L53" s="3">
        <v>0</v>
      </c>
      <c r="M53" s="3">
        <f>13/10</f>
        <v>1.3</v>
      </c>
      <c r="N53" s="5">
        <v>2</v>
      </c>
      <c r="O53" s="5">
        <f t="shared" si="22"/>
        <v>0</v>
      </c>
      <c r="P53" s="5">
        <f t="shared" si="21"/>
        <v>0</v>
      </c>
      <c r="Q53" s="5">
        <f t="shared" si="19"/>
        <v>0</v>
      </c>
      <c r="S53" s="113"/>
      <c r="T53" s="3"/>
      <c r="U53" s="5">
        <f t="shared" si="3"/>
        <v>0</v>
      </c>
      <c r="V53" s="5">
        <f t="shared" si="4"/>
        <v>0</v>
      </c>
      <c r="W53" s="5">
        <f t="shared" si="13"/>
        <v>0</v>
      </c>
      <c r="Y53" s="113"/>
      <c r="Z53" s="3"/>
      <c r="AA53" s="5">
        <f t="shared" si="5"/>
        <v>0</v>
      </c>
      <c r="AB53" s="5">
        <f t="shared" si="6"/>
        <v>0</v>
      </c>
      <c r="AC53" s="5">
        <f t="shared" si="14"/>
        <v>0</v>
      </c>
      <c r="AE53" s="113"/>
      <c r="AF53" s="3"/>
      <c r="AG53" s="5">
        <f t="shared" si="7"/>
        <v>0</v>
      </c>
      <c r="AH53" s="5">
        <f t="shared" si="8"/>
        <v>0</v>
      </c>
      <c r="AI53" s="5">
        <f t="shared" si="15"/>
        <v>0</v>
      </c>
      <c r="AK53" s="113"/>
      <c r="AL53" s="3"/>
      <c r="AM53" s="5">
        <f t="shared" si="9"/>
        <v>0</v>
      </c>
      <c r="AN53" s="5">
        <f t="shared" si="10"/>
        <v>0</v>
      </c>
      <c r="AO53" s="5">
        <f t="shared" si="16"/>
        <v>0</v>
      </c>
      <c r="AQ53" s="113"/>
      <c r="AR53" s="3">
        <v>1</v>
      </c>
      <c r="AS53" s="5">
        <f t="shared" si="11"/>
        <v>1.3</v>
      </c>
      <c r="AT53" s="5">
        <f t="shared" si="12"/>
        <v>2</v>
      </c>
      <c r="AU53" s="5">
        <f t="shared" si="17"/>
        <v>4</v>
      </c>
    </row>
    <row r="54" spans="1:83" ht="25.5" customHeight="1" x14ac:dyDescent="0.25">
      <c r="A54" s="3"/>
      <c r="B54" s="15"/>
      <c r="C54" s="10" t="s">
        <v>83</v>
      </c>
      <c r="D54" s="7"/>
      <c r="E54" s="3"/>
      <c r="F54" s="3" t="s">
        <v>36</v>
      </c>
      <c r="G54" s="3" t="s">
        <v>140</v>
      </c>
      <c r="H54" s="7" t="s">
        <v>84</v>
      </c>
      <c r="I54" s="7"/>
      <c r="J54" s="7"/>
      <c r="K54" s="7"/>
      <c r="L54" s="3">
        <v>0</v>
      </c>
      <c r="M54" s="5">
        <f>2/20</f>
        <v>0.1</v>
      </c>
      <c r="N54" s="5">
        <f>2/20</f>
        <v>0.1</v>
      </c>
      <c r="O54" s="5">
        <f t="shared" si="22"/>
        <v>0</v>
      </c>
      <c r="P54" s="5">
        <f t="shared" si="21"/>
        <v>0</v>
      </c>
      <c r="Q54" s="5">
        <f t="shared" si="19"/>
        <v>0</v>
      </c>
      <c r="S54" s="113"/>
      <c r="T54" s="3"/>
      <c r="U54" s="5">
        <f t="shared" si="3"/>
        <v>0</v>
      </c>
      <c r="V54" s="5">
        <f t="shared" si="4"/>
        <v>0</v>
      </c>
      <c r="W54" s="5">
        <f t="shared" si="13"/>
        <v>0</v>
      </c>
      <c r="Y54" s="113"/>
      <c r="Z54" s="3"/>
      <c r="AA54" s="5">
        <f t="shared" si="5"/>
        <v>0</v>
      </c>
      <c r="AB54" s="5">
        <f t="shared" si="6"/>
        <v>0</v>
      </c>
      <c r="AC54" s="5">
        <f t="shared" si="14"/>
        <v>0</v>
      </c>
      <c r="AE54" s="113"/>
      <c r="AF54" s="3"/>
      <c r="AG54" s="5">
        <f t="shared" si="7"/>
        <v>0</v>
      </c>
      <c r="AH54" s="5">
        <f t="shared" si="8"/>
        <v>0</v>
      </c>
      <c r="AI54" s="5">
        <f t="shared" si="15"/>
        <v>0</v>
      </c>
      <c r="AK54" s="113"/>
      <c r="AL54" s="3"/>
      <c r="AM54" s="5">
        <f t="shared" si="9"/>
        <v>0</v>
      </c>
      <c r="AN54" s="5">
        <f t="shared" si="10"/>
        <v>0</v>
      </c>
      <c r="AO54" s="5">
        <f t="shared" si="16"/>
        <v>0</v>
      </c>
      <c r="AQ54" s="113"/>
      <c r="AR54" s="3">
        <v>1</v>
      </c>
      <c r="AS54" s="5">
        <f t="shared" si="11"/>
        <v>0.1</v>
      </c>
      <c r="AT54" s="5">
        <f t="shared" si="12"/>
        <v>0.1</v>
      </c>
      <c r="AU54" s="5">
        <f t="shared" si="17"/>
        <v>0.2</v>
      </c>
    </row>
    <row r="55" spans="1:83" ht="25.5" customHeight="1" x14ac:dyDescent="0.25">
      <c r="A55" s="3"/>
      <c r="B55" s="15"/>
      <c r="C55" s="10" t="s">
        <v>67</v>
      </c>
      <c r="D55" s="3"/>
      <c r="E55" s="3"/>
      <c r="F55" s="3" t="s">
        <v>18</v>
      </c>
      <c r="G55" s="7" t="s">
        <v>149</v>
      </c>
      <c r="H55" s="7" t="s">
        <v>69</v>
      </c>
      <c r="I55" s="7" t="s">
        <v>68</v>
      </c>
      <c r="J55" s="3"/>
      <c r="K55" s="3"/>
      <c r="L55" s="3">
        <v>0</v>
      </c>
      <c r="M55" s="5">
        <f>10.73/500</f>
        <v>2.146E-2</v>
      </c>
      <c r="N55" s="5">
        <f>(4+1.5)/100</f>
        <v>5.5E-2</v>
      </c>
      <c r="O55" s="5">
        <f t="shared" si="22"/>
        <v>0</v>
      </c>
      <c r="P55" s="5">
        <f t="shared" si="21"/>
        <v>0</v>
      </c>
      <c r="Q55" s="5">
        <f t="shared" si="19"/>
        <v>0</v>
      </c>
      <c r="S55" s="113"/>
      <c r="T55" s="3">
        <v>2</v>
      </c>
      <c r="U55" s="5">
        <f t="shared" si="3"/>
        <v>4.292E-2</v>
      </c>
      <c r="V55" s="5">
        <f t="shared" si="4"/>
        <v>0.11</v>
      </c>
      <c r="W55" s="5">
        <f t="shared" si="13"/>
        <v>0.2</v>
      </c>
      <c r="Y55" s="113"/>
      <c r="Z55" s="3"/>
      <c r="AA55" s="5">
        <f t="shared" si="5"/>
        <v>0</v>
      </c>
      <c r="AB55" s="5">
        <f t="shared" si="6"/>
        <v>0</v>
      </c>
      <c r="AC55" s="5">
        <f t="shared" si="14"/>
        <v>0</v>
      </c>
      <c r="AE55" s="113"/>
      <c r="AF55" s="3">
        <v>6</v>
      </c>
      <c r="AG55" s="5">
        <f t="shared" si="7"/>
        <v>0.12875999999999999</v>
      </c>
      <c r="AH55" s="5">
        <f t="shared" si="8"/>
        <v>0.33</v>
      </c>
      <c r="AI55" s="5">
        <f t="shared" si="15"/>
        <v>0.7</v>
      </c>
      <c r="AK55" s="113"/>
      <c r="AL55" s="3"/>
      <c r="AM55" s="5">
        <f t="shared" si="9"/>
        <v>0</v>
      </c>
      <c r="AN55" s="5">
        <f t="shared" si="10"/>
        <v>0</v>
      </c>
      <c r="AO55" s="5">
        <f t="shared" si="16"/>
        <v>0</v>
      </c>
      <c r="AQ55" s="113"/>
      <c r="AR55" s="3"/>
      <c r="AS55" s="5">
        <f t="shared" si="11"/>
        <v>0</v>
      </c>
      <c r="AT55" s="5">
        <f t="shared" si="12"/>
        <v>0</v>
      </c>
      <c r="AU55" s="5">
        <f t="shared" si="17"/>
        <v>0</v>
      </c>
    </row>
    <row r="56" spans="1:83" ht="25.5" customHeight="1" x14ac:dyDescent="0.3">
      <c r="A56" s="3"/>
      <c r="B56" s="17"/>
      <c r="C56" s="10" t="s">
        <v>95</v>
      </c>
      <c r="D56" s="3" t="s">
        <v>268</v>
      </c>
      <c r="E56" s="3"/>
      <c r="F56" s="3" t="s">
        <v>295</v>
      </c>
      <c r="G56" s="7" t="s">
        <v>105</v>
      </c>
      <c r="H56" s="7" t="s">
        <v>147</v>
      </c>
      <c r="I56" s="7" t="s">
        <v>267</v>
      </c>
      <c r="J56" s="7" t="s">
        <v>115</v>
      </c>
      <c r="K56" s="7"/>
      <c r="L56" s="3">
        <v>2</v>
      </c>
      <c r="M56" s="5">
        <v>4</v>
      </c>
      <c r="N56" s="5">
        <v>8</v>
      </c>
      <c r="O56" s="5">
        <f t="shared" si="22"/>
        <v>8</v>
      </c>
      <c r="P56" s="5">
        <f t="shared" si="21"/>
        <v>16</v>
      </c>
      <c r="Q56" s="95">
        <f>P56</f>
        <v>16</v>
      </c>
      <c r="R56" s="9" t="s">
        <v>267</v>
      </c>
      <c r="S56" s="113"/>
      <c r="T56" s="3"/>
      <c r="U56" s="5">
        <f t="shared" si="3"/>
        <v>0</v>
      </c>
      <c r="V56" s="5">
        <f t="shared" si="4"/>
        <v>0</v>
      </c>
      <c r="W56" s="5">
        <f t="shared" si="13"/>
        <v>0</v>
      </c>
      <c r="Y56" s="113"/>
      <c r="Z56" s="3"/>
      <c r="AA56" s="5">
        <f t="shared" si="5"/>
        <v>0</v>
      </c>
      <c r="AB56" s="5">
        <f t="shared" si="6"/>
        <v>0</v>
      </c>
      <c r="AC56" s="5">
        <f t="shared" si="14"/>
        <v>0</v>
      </c>
      <c r="AE56" s="113"/>
      <c r="AF56" s="3"/>
      <c r="AG56" s="5">
        <f t="shared" si="7"/>
        <v>0</v>
      </c>
      <c r="AH56" s="5">
        <f t="shared" si="8"/>
        <v>0</v>
      </c>
      <c r="AI56" s="5">
        <f t="shared" si="15"/>
        <v>0</v>
      </c>
      <c r="AK56" s="113"/>
      <c r="AL56" s="3"/>
      <c r="AM56" s="5">
        <f t="shared" si="9"/>
        <v>0</v>
      </c>
      <c r="AN56" s="5">
        <f t="shared" si="10"/>
        <v>0</v>
      </c>
      <c r="AO56" s="5">
        <f t="shared" si="16"/>
        <v>0</v>
      </c>
      <c r="AQ56" s="113"/>
      <c r="AR56" s="3"/>
      <c r="AS56" s="5">
        <f t="shared" si="11"/>
        <v>0</v>
      </c>
      <c r="AT56" s="5">
        <f t="shared" si="12"/>
        <v>0</v>
      </c>
      <c r="AU56" s="5">
        <f t="shared" si="17"/>
        <v>0</v>
      </c>
    </row>
    <row r="57" spans="1:83" ht="25.5" customHeight="1" x14ac:dyDescent="0.25">
      <c r="A57" s="3"/>
      <c r="B57" s="3"/>
      <c r="C57" s="10"/>
      <c r="D57" s="3"/>
      <c r="E57" s="3"/>
      <c r="F57" s="3"/>
      <c r="G57" s="7"/>
      <c r="H57" s="7"/>
      <c r="I57" s="7"/>
      <c r="J57" s="7"/>
      <c r="K57" s="7"/>
      <c r="L57" s="3"/>
      <c r="M57" s="3"/>
      <c r="N57" s="5"/>
      <c r="O57" s="5"/>
      <c r="P57" s="5"/>
      <c r="Q57" s="5">
        <f>ROUND(P57*2,1)</f>
        <v>0</v>
      </c>
      <c r="S57" s="113"/>
      <c r="T57" s="3"/>
      <c r="U57" s="5">
        <f t="shared" si="3"/>
        <v>0</v>
      </c>
      <c r="V57" s="5">
        <f t="shared" si="4"/>
        <v>0</v>
      </c>
      <c r="W57" s="5">
        <f t="shared" si="13"/>
        <v>0</v>
      </c>
      <c r="Y57" s="113"/>
      <c r="Z57" s="3"/>
      <c r="AA57" s="5">
        <f t="shared" si="5"/>
        <v>0</v>
      </c>
      <c r="AB57" s="5">
        <f t="shared" si="6"/>
        <v>0</v>
      </c>
      <c r="AC57" s="5">
        <f t="shared" si="14"/>
        <v>0</v>
      </c>
      <c r="AE57" s="113"/>
      <c r="AF57" s="3"/>
      <c r="AG57" s="5">
        <f t="shared" si="7"/>
        <v>0</v>
      </c>
      <c r="AH57" s="5">
        <f t="shared" si="8"/>
        <v>0</v>
      </c>
      <c r="AI57" s="5">
        <f t="shared" si="15"/>
        <v>0</v>
      </c>
      <c r="AK57" s="113"/>
      <c r="AL57" s="3"/>
      <c r="AM57" s="5">
        <f t="shared" si="9"/>
        <v>0</v>
      </c>
      <c r="AN57" s="5">
        <f t="shared" si="10"/>
        <v>0</v>
      </c>
      <c r="AO57" s="5">
        <f t="shared" si="16"/>
        <v>0</v>
      </c>
      <c r="AQ57" s="113"/>
      <c r="AR57" s="3"/>
      <c r="AS57" s="5">
        <f t="shared" si="11"/>
        <v>0</v>
      </c>
      <c r="AT57" s="5">
        <f t="shared" si="12"/>
        <v>0</v>
      </c>
      <c r="AU57" s="5">
        <f t="shared" si="17"/>
        <v>0</v>
      </c>
    </row>
    <row r="58" spans="1:83" ht="25.5" customHeight="1" x14ac:dyDescent="0.25">
      <c r="A58" s="3"/>
      <c r="B58" s="108" t="s">
        <v>270</v>
      </c>
      <c r="C58" s="10" t="s">
        <v>271</v>
      </c>
      <c r="D58" s="3" t="s">
        <v>276</v>
      </c>
      <c r="E58" s="3"/>
      <c r="F58" s="3" t="s">
        <v>272</v>
      </c>
      <c r="G58" s="7" t="s">
        <v>273</v>
      </c>
      <c r="H58" s="7"/>
      <c r="I58" s="7"/>
      <c r="J58" s="7"/>
      <c r="K58" s="7"/>
      <c r="L58" s="3">
        <v>1</v>
      </c>
      <c r="M58" s="5">
        <v>1</v>
      </c>
      <c r="N58" s="5">
        <v>1.5</v>
      </c>
      <c r="O58" s="5">
        <f>L58*M58</f>
        <v>1</v>
      </c>
      <c r="P58" s="5">
        <f>N58*L58</f>
        <v>1.5</v>
      </c>
      <c r="Q58" s="95">
        <v>5</v>
      </c>
      <c r="S58" s="113"/>
      <c r="T58" s="3"/>
      <c r="U58" s="5">
        <f t="shared" si="3"/>
        <v>0</v>
      </c>
      <c r="V58" s="5">
        <f t="shared" si="4"/>
        <v>0</v>
      </c>
      <c r="W58" s="5">
        <f t="shared" si="13"/>
        <v>0</v>
      </c>
      <c r="Y58" s="113"/>
      <c r="Z58" s="3"/>
      <c r="AA58" s="5">
        <f t="shared" si="5"/>
        <v>0</v>
      </c>
      <c r="AB58" s="5">
        <f t="shared" si="6"/>
        <v>0</v>
      </c>
      <c r="AC58" s="5">
        <f t="shared" si="14"/>
        <v>0</v>
      </c>
      <c r="AE58" s="113"/>
      <c r="AF58" s="3"/>
      <c r="AG58" s="5">
        <f t="shared" si="7"/>
        <v>0</v>
      </c>
      <c r="AH58" s="5">
        <f t="shared" si="8"/>
        <v>0</v>
      </c>
      <c r="AI58" s="5">
        <f t="shared" si="15"/>
        <v>0</v>
      </c>
      <c r="AK58" s="113"/>
      <c r="AL58" s="3"/>
      <c r="AM58" s="5">
        <f t="shared" si="9"/>
        <v>0</v>
      </c>
      <c r="AN58" s="5">
        <f t="shared" si="10"/>
        <v>0</v>
      </c>
      <c r="AO58" s="5">
        <f t="shared" si="16"/>
        <v>0</v>
      </c>
      <c r="AQ58" s="113"/>
      <c r="AR58" s="3"/>
      <c r="AS58" s="5">
        <f t="shared" si="11"/>
        <v>0</v>
      </c>
      <c r="AT58" s="5">
        <f t="shared" si="12"/>
        <v>0</v>
      </c>
      <c r="AU58" s="5">
        <f t="shared" si="17"/>
        <v>0</v>
      </c>
    </row>
    <row r="59" spans="1:83" ht="25.5" customHeight="1" x14ac:dyDescent="0.25">
      <c r="A59" s="3"/>
      <c r="B59" s="3"/>
      <c r="C59" s="10"/>
      <c r="D59" s="3"/>
      <c r="E59" s="3"/>
      <c r="F59" s="3"/>
      <c r="G59" s="7"/>
      <c r="H59" s="7"/>
      <c r="I59" s="7"/>
      <c r="J59" s="7"/>
      <c r="K59" s="7"/>
      <c r="L59" s="3"/>
      <c r="M59" s="3"/>
      <c r="N59" s="5"/>
      <c r="O59" s="5"/>
      <c r="P59" s="5"/>
      <c r="Q59" s="5">
        <f t="shared" ref="Q59:Q77" si="23">ROUND(P59*2,1)</f>
        <v>0</v>
      </c>
      <c r="S59" s="113" t="str">
        <f>S49</f>
        <v>BUTTON MOUNT WUTH LARGE LOW &amp; BLADE VARIETY</v>
      </c>
      <c r="T59" s="3"/>
      <c r="U59" s="5">
        <f t="shared" si="3"/>
        <v>0</v>
      </c>
      <c r="V59" s="5">
        <f t="shared" si="4"/>
        <v>0</v>
      </c>
      <c r="W59" s="5">
        <f t="shared" si="13"/>
        <v>0</v>
      </c>
      <c r="Y59" s="113" t="str">
        <f>Y49</f>
        <v>Variety Wheels &amp; Treads</v>
      </c>
      <c r="Z59" s="3"/>
      <c r="AA59" s="5">
        <f t="shared" si="5"/>
        <v>0</v>
      </c>
      <c r="AB59" s="5">
        <f t="shared" si="6"/>
        <v>0</v>
      </c>
      <c r="AC59" s="5">
        <f t="shared" si="14"/>
        <v>0</v>
      </c>
      <c r="AE59" s="113" t="str">
        <f>AE49</f>
        <v>Extra Sensors</v>
      </c>
      <c r="AF59" s="3"/>
      <c r="AG59" s="5">
        <f t="shared" si="7"/>
        <v>0</v>
      </c>
      <c r="AH59" s="5">
        <f t="shared" si="8"/>
        <v>0</v>
      </c>
      <c r="AI59" s="5">
        <f t="shared" si="15"/>
        <v>0</v>
      </c>
      <c r="AK59" s="113" t="str">
        <f>AK49</f>
        <v>Brain Box</v>
      </c>
      <c r="AL59" s="3"/>
      <c r="AM59" s="5">
        <f t="shared" si="9"/>
        <v>0</v>
      </c>
      <c r="AN59" s="5">
        <f t="shared" si="10"/>
        <v>0</v>
      </c>
      <c r="AO59" s="5">
        <f t="shared" si="16"/>
        <v>0</v>
      </c>
      <c r="AQ59" s="113" t="str">
        <f>AQ49</f>
        <v>Servo Control (Gripper or Flag)</v>
      </c>
      <c r="AR59" s="3"/>
      <c r="AS59" s="5">
        <f t="shared" si="11"/>
        <v>0</v>
      </c>
      <c r="AT59" s="5">
        <f t="shared" si="12"/>
        <v>0</v>
      </c>
      <c r="AU59" s="5">
        <f t="shared" si="17"/>
        <v>0</v>
      </c>
    </row>
    <row r="60" spans="1:83" ht="25.5" customHeight="1" x14ac:dyDescent="0.25">
      <c r="A60" s="3"/>
      <c r="B60" s="3"/>
      <c r="C60" s="10"/>
      <c r="D60" s="3"/>
      <c r="E60" s="3"/>
      <c r="F60" s="3"/>
      <c r="G60" s="7"/>
      <c r="H60" s="7"/>
      <c r="I60" s="7"/>
      <c r="J60" s="7"/>
      <c r="K60" s="7"/>
      <c r="L60" s="3"/>
      <c r="M60" s="3"/>
      <c r="N60" s="5"/>
      <c r="O60" s="5"/>
      <c r="P60" s="5"/>
      <c r="Q60" s="5">
        <f t="shared" si="23"/>
        <v>0</v>
      </c>
      <c r="S60" s="113"/>
      <c r="T60" s="3"/>
      <c r="U60" s="5">
        <f t="shared" si="3"/>
        <v>0</v>
      </c>
      <c r="V60" s="5">
        <f t="shared" si="4"/>
        <v>0</v>
      </c>
      <c r="W60" s="5">
        <f t="shared" si="13"/>
        <v>0</v>
      </c>
      <c r="Y60" s="113"/>
      <c r="Z60" s="3"/>
      <c r="AA60" s="5">
        <f t="shared" si="5"/>
        <v>0</v>
      </c>
      <c r="AB60" s="5">
        <f t="shared" si="6"/>
        <v>0</v>
      </c>
      <c r="AC60" s="5">
        <f t="shared" si="14"/>
        <v>0</v>
      </c>
      <c r="AE60" s="113"/>
      <c r="AF60" s="3"/>
      <c r="AG60" s="5">
        <f t="shared" si="7"/>
        <v>0</v>
      </c>
      <c r="AH60" s="5">
        <f t="shared" si="8"/>
        <v>0</v>
      </c>
      <c r="AI60" s="5">
        <f t="shared" si="15"/>
        <v>0</v>
      </c>
      <c r="AK60" s="113"/>
      <c r="AL60" s="3"/>
      <c r="AM60" s="5">
        <f t="shared" si="9"/>
        <v>0</v>
      </c>
      <c r="AN60" s="5">
        <f t="shared" si="10"/>
        <v>0</v>
      </c>
      <c r="AO60" s="5">
        <f t="shared" si="16"/>
        <v>0</v>
      </c>
      <c r="AQ60" s="113"/>
      <c r="AR60" s="3"/>
      <c r="AS60" s="5">
        <f t="shared" si="11"/>
        <v>0</v>
      </c>
      <c r="AT60" s="5">
        <f t="shared" si="12"/>
        <v>0</v>
      </c>
      <c r="AU60" s="5">
        <f t="shared" si="17"/>
        <v>0</v>
      </c>
    </row>
    <row r="61" spans="1:83" ht="25.5" customHeight="1" x14ac:dyDescent="0.25">
      <c r="A61" s="3"/>
      <c r="B61" s="108" t="s">
        <v>118</v>
      </c>
      <c r="C61" s="10" t="s">
        <v>77</v>
      </c>
      <c r="D61" s="3"/>
      <c r="E61" s="3"/>
      <c r="F61" s="3" t="s">
        <v>36</v>
      </c>
      <c r="G61" s="7" t="s">
        <v>144</v>
      </c>
      <c r="H61" s="7" t="s">
        <v>78</v>
      </c>
      <c r="I61" s="7" t="s">
        <v>79</v>
      </c>
      <c r="J61" s="3"/>
      <c r="K61" s="3"/>
      <c r="L61" s="3">
        <v>0</v>
      </c>
      <c r="M61" s="3">
        <v>0.72</v>
      </c>
      <c r="N61" s="5">
        <v>3.15</v>
      </c>
      <c r="O61" s="5">
        <f>L61*M61</f>
        <v>0</v>
      </c>
      <c r="P61" s="5">
        <f>N61*L61</f>
        <v>0</v>
      </c>
      <c r="Q61" s="5">
        <f t="shared" si="23"/>
        <v>0</v>
      </c>
      <c r="S61" s="113"/>
      <c r="T61" s="3"/>
      <c r="U61" s="5">
        <f t="shared" si="3"/>
        <v>0</v>
      </c>
      <c r="V61" s="5">
        <f t="shared" si="4"/>
        <v>0</v>
      </c>
      <c r="W61" s="5">
        <f t="shared" si="13"/>
        <v>0</v>
      </c>
      <c r="Y61" s="113"/>
      <c r="Z61" s="3"/>
      <c r="AA61" s="5">
        <f t="shared" si="5"/>
        <v>0</v>
      </c>
      <c r="AB61" s="5">
        <f t="shared" si="6"/>
        <v>0</v>
      </c>
      <c r="AC61" s="5">
        <f t="shared" si="14"/>
        <v>0</v>
      </c>
      <c r="AE61" s="113"/>
      <c r="AF61" s="3"/>
      <c r="AG61" s="5">
        <f t="shared" si="7"/>
        <v>0</v>
      </c>
      <c r="AH61" s="5">
        <f t="shared" si="8"/>
        <v>0</v>
      </c>
      <c r="AI61" s="5">
        <f t="shared" si="15"/>
        <v>0</v>
      </c>
      <c r="AK61" s="113"/>
      <c r="AL61" s="3"/>
      <c r="AM61" s="5">
        <f t="shared" si="9"/>
        <v>0</v>
      </c>
      <c r="AN61" s="5">
        <f t="shared" si="10"/>
        <v>0</v>
      </c>
      <c r="AO61" s="5">
        <f t="shared" si="16"/>
        <v>0</v>
      </c>
      <c r="AQ61" s="113"/>
      <c r="AR61" s="3"/>
      <c r="AS61" s="5">
        <f t="shared" si="11"/>
        <v>0</v>
      </c>
      <c r="AT61" s="5">
        <f t="shared" si="12"/>
        <v>0</v>
      </c>
      <c r="AU61" s="5">
        <f t="shared" si="17"/>
        <v>0</v>
      </c>
    </row>
    <row r="62" spans="1:83" s="6" customFormat="1" ht="25.5" customHeight="1" x14ac:dyDescent="0.25">
      <c r="A62" s="3"/>
      <c r="B62" s="15"/>
      <c r="C62" s="3" t="s">
        <v>27</v>
      </c>
      <c r="D62" s="3"/>
      <c r="E62" s="3"/>
      <c r="F62" s="3" t="s">
        <v>18</v>
      </c>
      <c r="G62" s="7" t="s">
        <v>150</v>
      </c>
      <c r="H62" s="7" t="s">
        <v>29</v>
      </c>
      <c r="I62" s="7" t="s">
        <v>28</v>
      </c>
      <c r="J62" s="7"/>
      <c r="K62" s="7"/>
      <c r="L62" s="3">
        <v>0</v>
      </c>
      <c r="M62" s="3">
        <f>4/10</f>
        <v>0.4</v>
      </c>
      <c r="N62" s="5">
        <f>13/18</f>
        <v>0.72222222222222221</v>
      </c>
      <c r="O62" s="5">
        <f>L62*M62</f>
        <v>0</v>
      </c>
      <c r="P62" s="5">
        <f>N62*L62</f>
        <v>0</v>
      </c>
      <c r="Q62" s="5">
        <f t="shared" si="23"/>
        <v>0</v>
      </c>
      <c r="R62" s="2"/>
      <c r="S62" s="113"/>
      <c r="T62" s="3"/>
      <c r="U62" s="5">
        <f t="shared" si="3"/>
        <v>0</v>
      </c>
      <c r="V62" s="5">
        <f t="shared" si="4"/>
        <v>0</v>
      </c>
      <c r="W62" s="5">
        <f t="shared" si="13"/>
        <v>0</v>
      </c>
      <c r="X62" s="2"/>
      <c r="Y62" s="113"/>
      <c r="Z62" s="3"/>
      <c r="AA62" s="5">
        <f t="shared" si="5"/>
        <v>0</v>
      </c>
      <c r="AB62" s="5">
        <f t="shared" si="6"/>
        <v>0</v>
      </c>
      <c r="AC62" s="5">
        <f t="shared" si="14"/>
        <v>0</v>
      </c>
      <c r="AD62" s="2"/>
      <c r="AE62" s="113"/>
      <c r="AF62" s="3"/>
      <c r="AG62" s="5">
        <f t="shared" si="7"/>
        <v>0</v>
      </c>
      <c r="AH62" s="5">
        <f t="shared" si="8"/>
        <v>0</v>
      </c>
      <c r="AI62" s="5">
        <f t="shared" si="15"/>
        <v>0</v>
      </c>
      <c r="AJ62" s="2"/>
      <c r="AK62" s="113"/>
      <c r="AL62" s="3"/>
      <c r="AM62" s="5">
        <f t="shared" si="9"/>
        <v>0</v>
      </c>
      <c r="AN62" s="5">
        <f t="shared" si="10"/>
        <v>0</v>
      </c>
      <c r="AO62" s="5">
        <f t="shared" si="16"/>
        <v>0</v>
      </c>
      <c r="AP62" s="2"/>
      <c r="AQ62" s="113"/>
      <c r="AR62" s="3"/>
      <c r="AS62" s="5">
        <f t="shared" si="11"/>
        <v>0</v>
      </c>
      <c r="AT62" s="5">
        <f t="shared" si="12"/>
        <v>0</v>
      </c>
      <c r="AU62" s="5">
        <f t="shared" si="17"/>
        <v>0</v>
      </c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</row>
    <row r="63" spans="1:83" ht="25.5" customHeight="1" x14ac:dyDescent="0.25">
      <c r="A63" s="3"/>
      <c r="B63" s="3"/>
      <c r="C63" s="10"/>
      <c r="D63" s="3"/>
      <c r="E63" s="3"/>
      <c r="F63" s="3"/>
      <c r="G63" s="7"/>
      <c r="H63" s="7"/>
      <c r="I63" s="7"/>
      <c r="J63" s="3"/>
      <c r="K63" s="3"/>
      <c r="L63" s="3"/>
      <c r="M63" s="3"/>
      <c r="N63" s="5"/>
      <c r="O63" s="5"/>
      <c r="P63" s="5"/>
      <c r="Q63" s="5">
        <f t="shared" si="23"/>
        <v>0</v>
      </c>
      <c r="S63" s="113"/>
      <c r="T63" s="3"/>
      <c r="U63" s="5">
        <f t="shared" si="3"/>
        <v>0</v>
      </c>
      <c r="V63" s="5">
        <f t="shared" si="4"/>
        <v>0</v>
      </c>
      <c r="W63" s="5">
        <f t="shared" si="13"/>
        <v>0</v>
      </c>
      <c r="Y63" s="113"/>
      <c r="Z63" s="3"/>
      <c r="AA63" s="5">
        <f t="shared" si="5"/>
        <v>0</v>
      </c>
      <c r="AB63" s="5">
        <f t="shared" si="6"/>
        <v>0</v>
      </c>
      <c r="AC63" s="5">
        <f t="shared" si="14"/>
        <v>0</v>
      </c>
      <c r="AE63" s="113"/>
      <c r="AF63" s="3"/>
      <c r="AG63" s="5">
        <f t="shared" si="7"/>
        <v>0</v>
      </c>
      <c r="AH63" s="5">
        <f t="shared" si="8"/>
        <v>0</v>
      </c>
      <c r="AI63" s="5">
        <f t="shared" si="15"/>
        <v>0</v>
      </c>
      <c r="AK63" s="113"/>
      <c r="AL63" s="3"/>
      <c r="AM63" s="5">
        <f t="shared" si="9"/>
        <v>0</v>
      </c>
      <c r="AN63" s="5">
        <f t="shared" si="10"/>
        <v>0</v>
      </c>
      <c r="AO63" s="5">
        <f t="shared" si="16"/>
        <v>0</v>
      </c>
      <c r="AQ63" s="113"/>
      <c r="AR63" s="3"/>
      <c r="AS63" s="5">
        <f t="shared" si="11"/>
        <v>0</v>
      </c>
      <c r="AT63" s="5">
        <f t="shared" si="12"/>
        <v>0</v>
      </c>
      <c r="AU63" s="5">
        <f t="shared" si="17"/>
        <v>0</v>
      </c>
    </row>
    <row r="64" spans="1:83" ht="25.5" customHeight="1" x14ac:dyDescent="0.25">
      <c r="A64" s="3"/>
      <c r="B64" s="3"/>
      <c r="C64" s="3"/>
      <c r="D64" s="3"/>
      <c r="E64" s="3"/>
      <c r="F64" s="3"/>
      <c r="G64" s="3"/>
      <c r="H64" s="7"/>
      <c r="I64" s="3"/>
      <c r="J64" s="3"/>
      <c r="K64" s="3"/>
      <c r="L64" s="3"/>
      <c r="M64" s="3"/>
      <c r="N64" s="5"/>
      <c r="O64" s="5"/>
      <c r="P64" s="5"/>
      <c r="Q64" s="5">
        <f t="shared" si="23"/>
        <v>0</v>
      </c>
      <c r="S64" s="113"/>
      <c r="T64" s="3"/>
      <c r="U64" s="5">
        <f t="shared" si="3"/>
        <v>0</v>
      </c>
      <c r="V64" s="5">
        <f t="shared" si="4"/>
        <v>0</v>
      </c>
      <c r="W64" s="5">
        <f t="shared" si="13"/>
        <v>0</v>
      </c>
      <c r="Y64" s="113"/>
      <c r="Z64" s="3"/>
      <c r="AA64" s="5">
        <f t="shared" si="5"/>
        <v>0</v>
      </c>
      <c r="AB64" s="5">
        <f t="shared" si="6"/>
        <v>0</v>
      </c>
      <c r="AC64" s="5">
        <f t="shared" si="14"/>
        <v>0</v>
      </c>
      <c r="AE64" s="113"/>
      <c r="AF64" s="3"/>
      <c r="AG64" s="5">
        <f t="shared" si="7"/>
        <v>0</v>
      </c>
      <c r="AH64" s="5">
        <f t="shared" si="8"/>
        <v>0</v>
      </c>
      <c r="AI64" s="5">
        <f t="shared" si="15"/>
        <v>0</v>
      </c>
      <c r="AK64" s="113"/>
      <c r="AL64" s="3"/>
      <c r="AM64" s="5">
        <f t="shared" si="9"/>
        <v>0</v>
      </c>
      <c r="AN64" s="5">
        <f t="shared" si="10"/>
        <v>0</v>
      </c>
      <c r="AO64" s="5">
        <f t="shared" si="16"/>
        <v>0</v>
      </c>
      <c r="AQ64" s="113"/>
      <c r="AR64" s="3"/>
      <c r="AS64" s="5">
        <f t="shared" si="11"/>
        <v>0</v>
      </c>
      <c r="AT64" s="5">
        <f t="shared" si="12"/>
        <v>0</v>
      </c>
      <c r="AU64" s="5">
        <f t="shared" si="17"/>
        <v>0</v>
      </c>
    </row>
    <row r="65" spans="1:47" ht="25.5" customHeight="1" x14ac:dyDescent="0.25">
      <c r="A65" s="3"/>
      <c r="B65" s="117" t="s">
        <v>70</v>
      </c>
      <c r="C65" s="3" t="s">
        <v>71</v>
      </c>
      <c r="D65" s="3"/>
      <c r="E65" s="3"/>
      <c r="F65" s="3" t="s">
        <v>75</v>
      </c>
      <c r="G65" s="3"/>
      <c r="H65" s="7" t="s">
        <v>151</v>
      </c>
      <c r="I65" s="3"/>
      <c r="J65" s="3"/>
      <c r="K65" s="3"/>
      <c r="L65" s="3">
        <v>0</v>
      </c>
      <c r="M65" s="5">
        <f>100/33</f>
        <v>3.0303030303030303</v>
      </c>
      <c r="N65" s="5">
        <f>100/33</f>
        <v>3.0303030303030303</v>
      </c>
      <c r="O65" s="5">
        <f t="shared" ref="O65:O72" si="24">L65*M65</f>
        <v>0</v>
      </c>
      <c r="P65" s="5">
        <f t="shared" ref="P65:P72" si="25">N65*L65</f>
        <v>0</v>
      </c>
      <c r="Q65" s="5">
        <f t="shared" si="23"/>
        <v>0</v>
      </c>
      <c r="S65" s="113"/>
      <c r="T65" s="3"/>
      <c r="U65" s="5">
        <f t="shared" si="3"/>
        <v>0</v>
      </c>
      <c r="V65" s="5">
        <f t="shared" si="4"/>
        <v>0</v>
      </c>
      <c r="W65" s="5">
        <f t="shared" si="13"/>
        <v>0</v>
      </c>
      <c r="Y65" s="113"/>
      <c r="Z65" s="3"/>
      <c r="AA65" s="5">
        <f t="shared" si="5"/>
        <v>0</v>
      </c>
      <c r="AB65" s="5">
        <f t="shared" si="6"/>
        <v>0</v>
      </c>
      <c r="AC65" s="5">
        <f t="shared" si="14"/>
        <v>0</v>
      </c>
      <c r="AE65" s="113"/>
      <c r="AF65" s="3"/>
      <c r="AG65" s="5">
        <f t="shared" si="7"/>
        <v>0</v>
      </c>
      <c r="AH65" s="5">
        <f t="shared" si="8"/>
        <v>0</v>
      </c>
      <c r="AI65" s="5">
        <f t="shared" si="15"/>
        <v>0</v>
      </c>
      <c r="AK65" s="113"/>
      <c r="AL65" s="3"/>
      <c r="AM65" s="5">
        <f t="shared" si="9"/>
        <v>0</v>
      </c>
      <c r="AN65" s="5">
        <f t="shared" si="10"/>
        <v>0</v>
      </c>
      <c r="AO65" s="5">
        <f t="shared" si="16"/>
        <v>0</v>
      </c>
      <c r="AQ65" s="113"/>
      <c r="AR65" s="3"/>
      <c r="AS65" s="5">
        <f t="shared" si="11"/>
        <v>0</v>
      </c>
      <c r="AT65" s="5">
        <f t="shared" si="12"/>
        <v>0</v>
      </c>
      <c r="AU65" s="5">
        <f t="shared" si="17"/>
        <v>0</v>
      </c>
    </row>
    <row r="66" spans="1:47" ht="25.5" customHeight="1" x14ac:dyDescent="0.25">
      <c r="A66" s="3"/>
      <c r="B66" s="118"/>
      <c r="C66" s="3" t="s">
        <v>72</v>
      </c>
      <c r="D66" s="3"/>
      <c r="E66" s="3"/>
      <c r="F66" s="3" t="s">
        <v>76</v>
      </c>
      <c r="G66" s="3"/>
      <c r="H66" s="7"/>
      <c r="I66" s="3"/>
      <c r="J66" s="3"/>
      <c r="K66" s="3"/>
      <c r="L66" s="3">
        <v>0</v>
      </c>
      <c r="M66" s="5">
        <v>7</v>
      </c>
      <c r="N66" s="5">
        <v>7</v>
      </c>
      <c r="O66" s="5">
        <f t="shared" si="24"/>
        <v>0</v>
      </c>
      <c r="P66" s="5">
        <f t="shared" si="25"/>
        <v>0</v>
      </c>
      <c r="Q66" s="5">
        <f t="shared" si="23"/>
        <v>0</v>
      </c>
      <c r="S66" s="113"/>
      <c r="T66" s="3"/>
      <c r="U66" s="5">
        <f t="shared" si="3"/>
        <v>0</v>
      </c>
      <c r="V66" s="5">
        <f t="shared" si="4"/>
        <v>0</v>
      </c>
      <c r="W66" s="5">
        <f t="shared" si="13"/>
        <v>0</v>
      </c>
      <c r="Y66" s="113"/>
      <c r="Z66" s="3"/>
      <c r="AA66" s="5">
        <f t="shared" si="5"/>
        <v>0</v>
      </c>
      <c r="AB66" s="5">
        <f t="shared" si="6"/>
        <v>0</v>
      </c>
      <c r="AC66" s="5">
        <f t="shared" si="14"/>
        <v>0</v>
      </c>
      <c r="AE66" s="113"/>
      <c r="AF66" s="3"/>
      <c r="AG66" s="5">
        <f t="shared" si="7"/>
        <v>0</v>
      </c>
      <c r="AH66" s="5">
        <f t="shared" si="8"/>
        <v>0</v>
      </c>
      <c r="AI66" s="5">
        <f t="shared" si="15"/>
        <v>0</v>
      </c>
      <c r="AK66" s="113"/>
      <c r="AL66" s="3"/>
      <c r="AM66" s="5">
        <f t="shared" si="9"/>
        <v>0</v>
      </c>
      <c r="AN66" s="5">
        <f t="shared" si="10"/>
        <v>0</v>
      </c>
      <c r="AO66" s="5">
        <f t="shared" si="16"/>
        <v>0</v>
      </c>
      <c r="AQ66" s="113"/>
      <c r="AR66" s="3"/>
      <c r="AS66" s="5">
        <f t="shared" si="11"/>
        <v>0</v>
      </c>
      <c r="AT66" s="5">
        <f t="shared" si="12"/>
        <v>0</v>
      </c>
      <c r="AU66" s="5">
        <f t="shared" si="17"/>
        <v>0</v>
      </c>
    </row>
    <row r="67" spans="1:47" ht="25.5" customHeight="1" x14ac:dyDescent="0.25">
      <c r="A67" s="3"/>
      <c r="B67" s="118"/>
      <c r="C67" s="3" t="s">
        <v>74</v>
      </c>
      <c r="D67" s="3"/>
      <c r="E67" s="3"/>
      <c r="F67" s="3" t="s">
        <v>18</v>
      </c>
      <c r="G67" s="3"/>
      <c r="H67" s="7" t="s">
        <v>73</v>
      </c>
      <c r="I67" s="3"/>
      <c r="J67" s="3"/>
      <c r="K67" s="3"/>
      <c r="L67" s="3">
        <v>0</v>
      </c>
      <c r="M67" s="5">
        <f>30.25/25</f>
        <v>1.21</v>
      </c>
      <c r="N67" s="5">
        <f>30.25/25</f>
        <v>1.21</v>
      </c>
      <c r="O67" s="5">
        <f t="shared" si="24"/>
        <v>0</v>
      </c>
      <c r="P67" s="5">
        <f t="shared" si="25"/>
        <v>0</v>
      </c>
      <c r="Q67" s="5">
        <f t="shared" si="23"/>
        <v>0</v>
      </c>
      <c r="S67" s="113"/>
      <c r="T67" s="3"/>
      <c r="U67" s="5">
        <f t="shared" si="3"/>
        <v>0</v>
      </c>
      <c r="V67" s="5">
        <f t="shared" si="4"/>
        <v>0</v>
      </c>
      <c r="W67" s="5">
        <f t="shared" si="13"/>
        <v>0</v>
      </c>
      <c r="Y67" s="113"/>
      <c r="Z67" s="3"/>
      <c r="AA67" s="5">
        <f t="shared" si="5"/>
        <v>0</v>
      </c>
      <c r="AB67" s="5">
        <f t="shared" si="6"/>
        <v>0</v>
      </c>
      <c r="AC67" s="5">
        <f t="shared" si="14"/>
        <v>0</v>
      </c>
      <c r="AE67" s="113"/>
      <c r="AF67" s="3"/>
      <c r="AG67" s="5">
        <f t="shared" si="7"/>
        <v>0</v>
      </c>
      <c r="AH67" s="5">
        <f t="shared" si="8"/>
        <v>0</v>
      </c>
      <c r="AI67" s="5">
        <f t="shared" si="15"/>
        <v>0</v>
      </c>
      <c r="AK67" s="113"/>
      <c r="AL67" s="3"/>
      <c r="AM67" s="5">
        <f t="shared" si="9"/>
        <v>0</v>
      </c>
      <c r="AN67" s="5">
        <f t="shared" si="10"/>
        <v>0</v>
      </c>
      <c r="AO67" s="5">
        <f t="shared" si="16"/>
        <v>0</v>
      </c>
      <c r="AQ67" s="113"/>
      <c r="AR67" s="3"/>
      <c r="AS67" s="5">
        <f t="shared" si="11"/>
        <v>0</v>
      </c>
      <c r="AT67" s="5">
        <f t="shared" si="12"/>
        <v>0</v>
      </c>
      <c r="AU67" s="5">
        <f t="shared" si="17"/>
        <v>0</v>
      </c>
    </row>
    <row r="68" spans="1:47" ht="25.5" customHeight="1" x14ac:dyDescent="0.25">
      <c r="A68" s="3"/>
      <c r="B68" s="118"/>
      <c r="C68" s="3" t="s">
        <v>108</v>
      </c>
      <c r="D68" s="3"/>
      <c r="E68" s="3"/>
      <c r="F68" s="3" t="s">
        <v>18</v>
      </c>
      <c r="G68" s="3"/>
      <c r="H68" s="7" t="s">
        <v>109</v>
      </c>
      <c r="I68" s="7" t="s">
        <v>110</v>
      </c>
      <c r="J68" s="3"/>
      <c r="K68" s="3"/>
      <c r="L68" s="3">
        <v>0</v>
      </c>
      <c r="M68" s="3">
        <v>30</v>
      </c>
      <c r="N68" s="5">
        <v>47</v>
      </c>
      <c r="O68" s="5">
        <f t="shared" si="24"/>
        <v>0</v>
      </c>
      <c r="P68" s="5">
        <f t="shared" si="25"/>
        <v>0</v>
      </c>
      <c r="Q68" s="5">
        <f t="shared" si="23"/>
        <v>0</v>
      </c>
      <c r="S68" s="113"/>
      <c r="T68" s="3"/>
      <c r="U68" s="5">
        <f t="shared" si="3"/>
        <v>0</v>
      </c>
      <c r="V68" s="5">
        <f t="shared" si="4"/>
        <v>0</v>
      </c>
      <c r="W68" s="5">
        <f t="shared" si="13"/>
        <v>0</v>
      </c>
      <c r="Y68" s="113"/>
      <c r="Z68" s="3"/>
      <c r="AA68" s="5">
        <f t="shared" si="5"/>
        <v>0</v>
      </c>
      <c r="AB68" s="5">
        <f t="shared" si="6"/>
        <v>0</v>
      </c>
      <c r="AC68" s="5">
        <f t="shared" si="14"/>
        <v>0</v>
      </c>
      <c r="AE68" s="113"/>
      <c r="AF68" s="3"/>
      <c r="AG68" s="5">
        <f t="shared" si="7"/>
        <v>0</v>
      </c>
      <c r="AH68" s="5">
        <f t="shared" si="8"/>
        <v>0</v>
      </c>
      <c r="AI68" s="5">
        <f t="shared" si="15"/>
        <v>0</v>
      </c>
      <c r="AK68" s="113"/>
      <c r="AL68" s="3"/>
      <c r="AM68" s="5">
        <f t="shared" si="9"/>
        <v>0</v>
      </c>
      <c r="AN68" s="5">
        <f t="shared" si="10"/>
        <v>0</v>
      </c>
      <c r="AO68" s="5">
        <f t="shared" si="16"/>
        <v>0</v>
      </c>
      <c r="AQ68" s="113"/>
      <c r="AR68" s="3"/>
      <c r="AS68" s="5">
        <f t="shared" si="11"/>
        <v>0</v>
      </c>
      <c r="AT68" s="5">
        <f t="shared" si="12"/>
        <v>0</v>
      </c>
      <c r="AU68" s="5">
        <f t="shared" si="17"/>
        <v>0</v>
      </c>
    </row>
    <row r="69" spans="1:47" ht="25.5" customHeight="1" x14ac:dyDescent="0.25">
      <c r="A69" s="3"/>
      <c r="B69" s="118"/>
      <c r="C69" s="3" t="s">
        <v>111</v>
      </c>
      <c r="D69" s="3" t="s">
        <v>112</v>
      </c>
      <c r="E69" s="3"/>
      <c r="F69" s="3"/>
      <c r="G69" s="3"/>
      <c r="H69" s="7"/>
      <c r="I69" s="7" t="s">
        <v>157</v>
      </c>
      <c r="J69" s="3"/>
      <c r="K69" s="3"/>
      <c r="L69" s="3">
        <v>0</v>
      </c>
      <c r="M69" s="5">
        <v>4</v>
      </c>
      <c r="N69" s="5">
        <v>4</v>
      </c>
      <c r="O69" s="5">
        <f t="shared" si="24"/>
        <v>0</v>
      </c>
      <c r="P69" s="5">
        <f t="shared" si="25"/>
        <v>0</v>
      </c>
      <c r="Q69" s="5">
        <f t="shared" si="23"/>
        <v>0</v>
      </c>
      <c r="S69" s="113" t="str">
        <f>S59</f>
        <v>BUTTON MOUNT WUTH LARGE LOW &amp; BLADE VARIETY</v>
      </c>
      <c r="T69" s="3"/>
      <c r="U69" s="5">
        <f t="shared" si="3"/>
        <v>0</v>
      </c>
      <c r="V69" s="5">
        <f t="shared" si="4"/>
        <v>0</v>
      </c>
      <c r="W69" s="5">
        <f t="shared" si="13"/>
        <v>0</v>
      </c>
      <c r="Y69" s="113" t="str">
        <f>Y59</f>
        <v>Variety Wheels &amp; Treads</v>
      </c>
      <c r="Z69" s="3"/>
      <c r="AA69" s="5">
        <f t="shared" si="5"/>
        <v>0</v>
      </c>
      <c r="AB69" s="5">
        <f t="shared" si="6"/>
        <v>0</v>
      </c>
      <c r="AC69" s="5">
        <f t="shared" si="14"/>
        <v>0</v>
      </c>
      <c r="AE69" s="113" t="str">
        <f>AE59</f>
        <v>Extra Sensors</v>
      </c>
      <c r="AF69" s="3"/>
      <c r="AG69" s="5">
        <f t="shared" si="7"/>
        <v>0</v>
      </c>
      <c r="AH69" s="5">
        <f t="shared" si="8"/>
        <v>0</v>
      </c>
      <c r="AI69" s="5">
        <f t="shared" si="15"/>
        <v>0</v>
      </c>
      <c r="AK69" s="113" t="str">
        <f>AK59</f>
        <v>Brain Box</v>
      </c>
      <c r="AL69" s="3"/>
      <c r="AM69" s="5">
        <f t="shared" si="9"/>
        <v>0</v>
      </c>
      <c r="AN69" s="5">
        <f t="shared" si="10"/>
        <v>0</v>
      </c>
      <c r="AO69" s="5">
        <f t="shared" si="16"/>
        <v>0</v>
      </c>
      <c r="AQ69" s="113" t="str">
        <f>AQ59</f>
        <v>Servo Control (Gripper or Flag)</v>
      </c>
      <c r="AR69" s="3"/>
      <c r="AS69" s="5">
        <f t="shared" si="11"/>
        <v>0</v>
      </c>
      <c r="AT69" s="5">
        <f t="shared" si="12"/>
        <v>0</v>
      </c>
      <c r="AU69" s="5">
        <f t="shared" si="17"/>
        <v>0</v>
      </c>
    </row>
    <row r="70" spans="1:47" ht="25.5" customHeight="1" x14ac:dyDescent="0.25">
      <c r="A70" s="3"/>
      <c r="B70" s="118"/>
      <c r="C70" s="3" t="s">
        <v>111</v>
      </c>
      <c r="D70" s="3" t="s">
        <v>113</v>
      </c>
      <c r="E70" s="3"/>
      <c r="F70" s="3"/>
      <c r="G70" s="3"/>
      <c r="H70" s="7"/>
      <c r="I70" s="7" t="s">
        <v>158</v>
      </c>
      <c r="J70" s="3"/>
      <c r="K70" s="3"/>
      <c r="L70" s="3">
        <v>0</v>
      </c>
      <c r="M70" s="5">
        <v>4</v>
      </c>
      <c r="N70" s="5">
        <v>4</v>
      </c>
      <c r="O70" s="5">
        <f t="shared" si="24"/>
        <v>0</v>
      </c>
      <c r="P70" s="5">
        <f t="shared" si="25"/>
        <v>0</v>
      </c>
      <c r="Q70" s="5">
        <f t="shared" si="23"/>
        <v>0</v>
      </c>
      <c r="S70" s="113"/>
      <c r="T70" s="3"/>
      <c r="U70" s="5">
        <f t="shared" si="3"/>
        <v>0</v>
      </c>
      <c r="V70" s="5">
        <f t="shared" si="4"/>
        <v>0</v>
      </c>
      <c r="W70" s="5">
        <f t="shared" si="13"/>
        <v>0</v>
      </c>
      <c r="Y70" s="113"/>
      <c r="Z70" s="3"/>
      <c r="AA70" s="5">
        <f t="shared" si="5"/>
        <v>0</v>
      </c>
      <c r="AB70" s="5">
        <f t="shared" si="6"/>
        <v>0</v>
      </c>
      <c r="AC70" s="5">
        <f t="shared" si="14"/>
        <v>0</v>
      </c>
      <c r="AE70" s="113"/>
      <c r="AF70" s="3"/>
      <c r="AG70" s="5">
        <f t="shared" ref="AG70:AG98" si="26">AF70*$M70</f>
        <v>0</v>
      </c>
      <c r="AH70" s="5">
        <f t="shared" si="8"/>
        <v>0</v>
      </c>
      <c r="AI70" s="5">
        <f t="shared" si="15"/>
        <v>0</v>
      </c>
      <c r="AK70" s="113"/>
      <c r="AL70" s="3"/>
      <c r="AM70" s="5">
        <f t="shared" ref="AM70:AM98" si="27">AL70*$M70</f>
        <v>0</v>
      </c>
      <c r="AN70" s="5">
        <f t="shared" si="10"/>
        <v>0</v>
      </c>
      <c r="AO70" s="5">
        <f t="shared" si="16"/>
        <v>0</v>
      </c>
      <c r="AQ70" s="113"/>
      <c r="AR70" s="3"/>
      <c r="AS70" s="5">
        <f t="shared" ref="AS70:AS98" si="28">AR70*$M70</f>
        <v>0</v>
      </c>
      <c r="AT70" s="5">
        <f t="shared" si="12"/>
        <v>0</v>
      </c>
      <c r="AU70" s="5">
        <f t="shared" si="17"/>
        <v>0</v>
      </c>
    </row>
    <row r="71" spans="1:47" ht="25.5" customHeight="1" x14ac:dyDescent="0.25">
      <c r="A71" s="3"/>
      <c r="B71" s="118"/>
      <c r="C71" s="3" t="s">
        <v>111</v>
      </c>
      <c r="D71" s="3" t="s">
        <v>114</v>
      </c>
      <c r="E71" s="3"/>
      <c r="F71" s="3"/>
      <c r="G71" s="3"/>
      <c r="H71" s="7"/>
      <c r="I71" s="7" t="s">
        <v>159</v>
      </c>
      <c r="J71" s="3"/>
      <c r="K71" s="3"/>
      <c r="L71" s="3">
        <v>0</v>
      </c>
      <c r="M71" s="5">
        <v>4</v>
      </c>
      <c r="N71" s="5">
        <v>4</v>
      </c>
      <c r="O71" s="5">
        <f t="shared" si="24"/>
        <v>0</v>
      </c>
      <c r="P71" s="5">
        <f t="shared" si="25"/>
        <v>0</v>
      </c>
      <c r="Q71" s="5">
        <f t="shared" si="23"/>
        <v>0</v>
      </c>
      <c r="S71" s="113"/>
      <c r="T71" s="3"/>
      <c r="U71" s="5">
        <f t="shared" si="3"/>
        <v>0</v>
      </c>
      <c r="V71" s="5">
        <f t="shared" si="4"/>
        <v>0</v>
      </c>
      <c r="W71" s="5">
        <f t="shared" si="13"/>
        <v>0</v>
      </c>
      <c r="Y71" s="113"/>
      <c r="Z71" s="3"/>
      <c r="AA71" s="5">
        <f t="shared" si="5"/>
        <v>0</v>
      </c>
      <c r="AB71" s="5">
        <f t="shared" si="6"/>
        <v>0</v>
      </c>
      <c r="AC71" s="5">
        <f t="shared" si="14"/>
        <v>0</v>
      </c>
      <c r="AE71" s="113"/>
      <c r="AF71" s="3"/>
      <c r="AG71" s="5">
        <f t="shared" si="26"/>
        <v>0</v>
      </c>
      <c r="AH71" s="5">
        <f t="shared" si="8"/>
        <v>0</v>
      </c>
      <c r="AI71" s="5">
        <f t="shared" ref="AI71:AI98" si="29">ROUND(AH71*2,1)</f>
        <v>0</v>
      </c>
      <c r="AK71" s="113"/>
      <c r="AL71" s="3"/>
      <c r="AM71" s="5">
        <f t="shared" si="27"/>
        <v>0</v>
      </c>
      <c r="AN71" s="5">
        <f t="shared" si="10"/>
        <v>0</v>
      </c>
      <c r="AO71" s="5">
        <f t="shared" ref="AO71:AO98" si="30">ROUND(AN71*2,1)</f>
        <v>0</v>
      </c>
      <c r="AQ71" s="113"/>
      <c r="AR71" s="3"/>
      <c r="AS71" s="5">
        <f t="shared" si="28"/>
        <v>0</v>
      </c>
      <c r="AT71" s="5">
        <f t="shared" si="12"/>
        <v>0</v>
      </c>
      <c r="AU71" s="5">
        <f t="shared" ref="AU71:AU98" si="31">ROUND(AT71*2,1)</f>
        <v>0</v>
      </c>
    </row>
    <row r="72" spans="1:47" ht="25.5" customHeight="1" x14ac:dyDescent="0.25">
      <c r="A72" s="3"/>
      <c r="B72" s="119"/>
      <c r="C72" s="3" t="s">
        <v>293</v>
      </c>
      <c r="D72" s="3"/>
      <c r="E72" s="3"/>
      <c r="F72" s="3"/>
      <c r="G72" s="3"/>
      <c r="H72" s="7"/>
      <c r="I72" s="7"/>
      <c r="J72" s="3"/>
      <c r="K72" s="3"/>
      <c r="L72" s="3">
        <v>1</v>
      </c>
      <c r="M72" s="5">
        <v>0.25</v>
      </c>
      <c r="N72" s="5">
        <v>0.25</v>
      </c>
      <c r="O72" s="5">
        <f t="shared" si="24"/>
        <v>0.25</v>
      </c>
      <c r="P72" s="5">
        <f t="shared" si="25"/>
        <v>0.25</v>
      </c>
      <c r="Q72" s="5">
        <f t="shared" si="23"/>
        <v>0.5</v>
      </c>
      <c r="S72" s="113"/>
      <c r="T72" s="3"/>
      <c r="U72" s="5">
        <f t="shared" si="3"/>
        <v>0</v>
      </c>
      <c r="V72" s="5">
        <f t="shared" si="4"/>
        <v>0</v>
      </c>
      <c r="W72" s="5">
        <f t="shared" si="13"/>
        <v>0</v>
      </c>
      <c r="Y72" s="113"/>
      <c r="Z72" s="3"/>
      <c r="AA72" s="5">
        <f t="shared" si="5"/>
        <v>0</v>
      </c>
      <c r="AB72" s="5">
        <f t="shared" si="6"/>
        <v>0</v>
      </c>
      <c r="AC72" s="5">
        <f t="shared" si="14"/>
        <v>0</v>
      </c>
      <c r="AE72" s="113"/>
      <c r="AF72" s="3"/>
      <c r="AG72" s="5">
        <f t="shared" si="26"/>
        <v>0</v>
      </c>
      <c r="AH72" s="5">
        <f t="shared" si="8"/>
        <v>0</v>
      </c>
      <c r="AI72" s="5">
        <f t="shared" si="29"/>
        <v>0</v>
      </c>
      <c r="AK72" s="113"/>
      <c r="AL72" s="3"/>
      <c r="AM72" s="5">
        <f t="shared" si="27"/>
        <v>0</v>
      </c>
      <c r="AN72" s="5">
        <f t="shared" si="10"/>
        <v>0</v>
      </c>
      <c r="AO72" s="5">
        <f t="shared" si="30"/>
        <v>0</v>
      </c>
      <c r="AQ72" s="113"/>
      <c r="AR72" s="3"/>
      <c r="AS72" s="5">
        <f t="shared" si="28"/>
        <v>0</v>
      </c>
      <c r="AT72" s="5">
        <f t="shared" si="12"/>
        <v>0</v>
      </c>
      <c r="AU72" s="5">
        <f t="shared" si="31"/>
        <v>0</v>
      </c>
    </row>
    <row r="73" spans="1:47" ht="25.5" customHeight="1" x14ac:dyDescent="0.25">
      <c r="A73" s="3"/>
      <c r="B73" s="3"/>
      <c r="C73" s="3"/>
      <c r="D73" s="3"/>
      <c r="E73" s="3"/>
      <c r="F73" s="3"/>
      <c r="G73" s="3"/>
      <c r="H73" s="7"/>
      <c r="I73" s="3"/>
      <c r="J73" s="3"/>
      <c r="K73" s="3"/>
      <c r="L73" s="3"/>
      <c r="M73" s="3"/>
      <c r="N73" s="5"/>
      <c r="O73" s="5"/>
      <c r="P73" s="5"/>
      <c r="Q73" s="5">
        <f t="shared" si="23"/>
        <v>0</v>
      </c>
      <c r="S73" s="113"/>
      <c r="T73" s="3"/>
      <c r="U73" s="5">
        <f t="shared" si="3"/>
        <v>0</v>
      </c>
      <c r="V73" s="5">
        <f t="shared" si="4"/>
        <v>0</v>
      </c>
      <c r="W73" s="5">
        <f t="shared" si="13"/>
        <v>0</v>
      </c>
      <c r="Y73" s="113"/>
      <c r="Z73" s="3"/>
      <c r="AA73" s="5">
        <f t="shared" si="5"/>
        <v>0</v>
      </c>
      <c r="AB73" s="5">
        <f t="shared" si="6"/>
        <v>0</v>
      </c>
      <c r="AC73" s="5">
        <f t="shared" si="14"/>
        <v>0</v>
      </c>
      <c r="AE73" s="113"/>
      <c r="AF73" s="3"/>
      <c r="AG73" s="5">
        <f t="shared" si="26"/>
        <v>0</v>
      </c>
      <c r="AH73" s="5">
        <f t="shared" si="8"/>
        <v>0</v>
      </c>
      <c r="AI73" s="5">
        <f t="shared" si="29"/>
        <v>0</v>
      </c>
      <c r="AK73" s="113"/>
      <c r="AL73" s="3"/>
      <c r="AM73" s="5">
        <f t="shared" si="27"/>
        <v>0</v>
      </c>
      <c r="AN73" s="5">
        <f t="shared" si="10"/>
        <v>0</v>
      </c>
      <c r="AO73" s="5">
        <f t="shared" si="30"/>
        <v>0</v>
      </c>
      <c r="AQ73" s="113"/>
      <c r="AR73" s="3"/>
      <c r="AS73" s="5">
        <f t="shared" si="28"/>
        <v>0</v>
      </c>
      <c r="AT73" s="5">
        <f t="shared" si="12"/>
        <v>0</v>
      </c>
      <c r="AU73" s="5">
        <f t="shared" si="31"/>
        <v>0</v>
      </c>
    </row>
    <row r="74" spans="1:47" ht="25.5" customHeight="1" x14ac:dyDescent="0.25">
      <c r="A74" s="3"/>
      <c r="B74" s="114" t="s">
        <v>294</v>
      </c>
      <c r="C74" s="10" t="s">
        <v>97</v>
      </c>
      <c r="D74" s="3"/>
      <c r="E74" s="3"/>
      <c r="F74" s="3" t="s">
        <v>18</v>
      </c>
      <c r="G74" s="3"/>
      <c r="H74" s="7" t="s">
        <v>96</v>
      </c>
      <c r="I74" s="7" t="s">
        <v>103</v>
      </c>
      <c r="J74" s="7" t="s">
        <v>104</v>
      </c>
      <c r="K74" s="7"/>
      <c r="L74" s="3">
        <v>0</v>
      </c>
      <c r="M74" s="3">
        <v>7</v>
      </c>
      <c r="N74" s="5">
        <v>11</v>
      </c>
      <c r="O74" s="5">
        <f>L74*M74</f>
        <v>0</v>
      </c>
      <c r="P74" s="5">
        <f>N74*L74</f>
        <v>0</v>
      </c>
      <c r="Q74" s="5">
        <f t="shared" si="23"/>
        <v>0</v>
      </c>
      <c r="S74" s="113"/>
      <c r="T74" s="3"/>
      <c r="U74" s="5">
        <f t="shared" ref="U74:U98" si="32">T74*$M74</f>
        <v>0</v>
      </c>
      <c r="V74" s="5">
        <f t="shared" ref="V74:V98" si="33">T74*$N74</f>
        <v>0</v>
      </c>
      <c r="W74" s="5">
        <f t="shared" si="13"/>
        <v>0</v>
      </c>
      <c r="Y74" s="113"/>
      <c r="Z74" s="3"/>
      <c r="AA74" s="5">
        <f t="shared" ref="AA74:AA98" si="34">Z74*$M74</f>
        <v>0</v>
      </c>
      <c r="AB74" s="5">
        <f t="shared" ref="AB74:AB98" si="35">Z74*$N74</f>
        <v>0</v>
      </c>
      <c r="AC74" s="5">
        <f t="shared" si="14"/>
        <v>0</v>
      </c>
      <c r="AE74" s="113"/>
      <c r="AF74" s="3"/>
      <c r="AG74" s="5">
        <f t="shared" si="26"/>
        <v>0</v>
      </c>
      <c r="AH74" s="5">
        <f t="shared" ref="AH74:AH98" si="36">AF74*$N74</f>
        <v>0</v>
      </c>
      <c r="AI74" s="5">
        <f t="shared" si="29"/>
        <v>0</v>
      </c>
      <c r="AK74" s="113"/>
      <c r="AL74" s="3"/>
      <c r="AM74" s="5">
        <f t="shared" si="27"/>
        <v>0</v>
      </c>
      <c r="AN74" s="5">
        <f t="shared" ref="AN74:AN98" si="37">AL74*$N74</f>
        <v>0</v>
      </c>
      <c r="AO74" s="5">
        <f t="shared" si="30"/>
        <v>0</v>
      </c>
      <c r="AQ74" s="113"/>
      <c r="AR74" s="3"/>
      <c r="AS74" s="5">
        <f t="shared" si="28"/>
        <v>0</v>
      </c>
      <c r="AT74" s="5">
        <f t="shared" ref="AT74:AT98" si="38">AR74*$N74</f>
        <v>0</v>
      </c>
      <c r="AU74" s="5">
        <f t="shared" si="31"/>
        <v>0</v>
      </c>
    </row>
    <row r="75" spans="1:47" ht="25.5" customHeight="1" x14ac:dyDescent="0.25">
      <c r="A75" s="3"/>
      <c r="B75" s="115"/>
      <c r="C75" s="3" t="s">
        <v>106</v>
      </c>
      <c r="D75" s="3"/>
      <c r="E75" s="3"/>
      <c r="F75" s="3" t="s">
        <v>11</v>
      </c>
      <c r="G75" s="3"/>
      <c r="H75" s="7" t="s">
        <v>278</v>
      </c>
      <c r="I75" s="7" t="s">
        <v>107</v>
      </c>
      <c r="J75" s="3"/>
      <c r="K75" s="3"/>
      <c r="L75" s="3">
        <v>0</v>
      </c>
      <c r="M75" s="3">
        <v>8</v>
      </c>
      <c r="N75" s="5">
        <v>9</v>
      </c>
      <c r="O75" s="5">
        <f t="shared" ref="O75:O85" si="39">L75*M75</f>
        <v>0</v>
      </c>
      <c r="P75" s="5">
        <f t="shared" ref="P75:P85" si="40">N75*L75</f>
        <v>0</v>
      </c>
      <c r="Q75" s="5">
        <f t="shared" si="23"/>
        <v>0</v>
      </c>
      <c r="S75" s="113"/>
      <c r="T75" s="3"/>
      <c r="U75" s="5">
        <f t="shared" si="32"/>
        <v>0</v>
      </c>
      <c r="V75" s="5">
        <f t="shared" si="33"/>
        <v>0</v>
      </c>
      <c r="W75" s="5">
        <f t="shared" ref="W75:W98" si="41">ROUND(V75*2,1)</f>
        <v>0</v>
      </c>
      <c r="Y75" s="113"/>
      <c r="Z75" s="3"/>
      <c r="AA75" s="5">
        <f t="shared" si="34"/>
        <v>0</v>
      </c>
      <c r="AB75" s="5">
        <f t="shared" si="35"/>
        <v>0</v>
      </c>
      <c r="AC75" s="5">
        <f t="shared" ref="AC75:AC98" si="42">ROUND(AB75*2,1)</f>
        <v>0</v>
      </c>
      <c r="AE75" s="113"/>
      <c r="AF75" s="3"/>
      <c r="AG75" s="5">
        <f t="shared" si="26"/>
        <v>0</v>
      </c>
      <c r="AH75" s="5">
        <f t="shared" si="36"/>
        <v>0</v>
      </c>
      <c r="AI75" s="5">
        <f t="shared" si="29"/>
        <v>0</v>
      </c>
      <c r="AK75" s="113"/>
      <c r="AL75" s="3"/>
      <c r="AM75" s="5">
        <f t="shared" si="27"/>
        <v>0</v>
      </c>
      <c r="AN75" s="5">
        <f t="shared" si="37"/>
        <v>0</v>
      </c>
      <c r="AO75" s="5">
        <f t="shared" si="30"/>
        <v>0</v>
      </c>
      <c r="AQ75" s="113"/>
      <c r="AR75" s="3"/>
      <c r="AS75" s="5">
        <f t="shared" si="28"/>
        <v>0</v>
      </c>
      <c r="AT75" s="5">
        <f t="shared" si="38"/>
        <v>0</v>
      </c>
      <c r="AU75" s="5">
        <f t="shared" si="31"/>
        <v>0</v>
      </c>
    </row>
    <row r="76" spans="1:47" ht="25.5" customHeight="1" x14ac:dyDescent="0.3">
      <c r="A76" s="3"/>
      <c r="B76" s="115"/>
      <c r="C76" s="3" t="s">
        <v>9</v>
      </c>
      <c r="D76" s="3"/>
      <c r="E76" s="3"/>
      <c r="F76" s="3" t="s">
        <v>11</v>
      </c>
      <c r="G76" s="3"/>
      <c r="H76" s="7" t="s">
        <v>279</v>
      </c>
      <c r="I76" s="7" t="s">
        <v>10</v>
      </c>
      <c r="J76" s="7" t="s">
        <v>12</v>
      </c>
      <c r="K76" s="7" t="s">
        <v>16</v>
      </c>
      <c r="L76" s="3">
        <v>0</v>
      </c>
      <c r="M76" s="3">
        <v>7</v>
      </c>
      <c r="N76" s="5">
        <v>7</v>
      </c>
      <c r="O76" s="5">
        <f t="shared" si="39"/>
        <v>0</v>
      </c>
      <c r="P76" s="5">
        <f t="shared" si="40"/>
        <v>0</v>
      </c>
      <c r="Q76" s="5">
        <f t="shared" si="23"/>
        <v>0</v>
      </c>
      <c r="R76" s="9"/>
      <c r="S76" s="113"/>
      <c r="T76" s="3"/>
      <c r="U76" s="5">
        <f t="shared" si="32"/>
        <v>0</v>
      </c>
      <c r="V76" s="5">
        <f t="shared" si="33"/>
        <v>0</v>
      </c>
      <c r="W76" s="5">
        <f t="shared" si="41"/>
        <v>0</v>
      </c>
      <c r="Y76" s="113"/>
      <c r="Z76" s="3"/>
      <c r="AA76" s="5">
        <f t="shared" si="34"/>
        <v>0</v>
      </c>
      <c r="AB76" s="5">
        <f t="shared" si="35"/>
        <v>0</v>
      </c>
      <c r="AC76" s="5">
        <f t="shared" si="42"/>
        <v>0</v>
      </c>
      <c r="AE76" s="113"/>
      <c r="AF76" s="3"/>
      <c r="AG76" s="5">
        <f t="shared" si="26"/>
        <v>0</v>
      </c>
      <c r="AH76" s="5">
        <f t="shared" si="36"/>
        <v>0</v>
      </c>
      <c r="AI76" s="5">
        <f t="shared" si="29"/>
        <v>0</v>
      </c>
      <c r="AK76" s="113"/>
      <c r="AL76" s="3"/>
      <c r="AM76" s="5">
        <f t="shared" si="27"/>
        <v>0</v>
      </c>
      <c r="AN76" s="5">
        <f t="shared" si="37"/>
        <v>0</v>
      </c>
      <c r="AO76" s="5">
        <f t="shared" si="30"/>
        <v>0</v>
      </c>
      <c r="AQ76" s="113"/>
      <c r="AR76" s="3"/>
      <c r="AS76" s="5">
        <f t="shared" si="28"/>
        <v>0</v>
      </c>
      <c r="AT76" s="5">
        <f t="shared" si="38"/>
        <v>0</v>
      </c>
      <c r="AU76" s="5">
        <f t="shared" si="31"/>
        <v>0</v>
      </c>
    </row>
    <row r="77" spans="1:47" ht="25.5" customHeight="1" x14ac:dyDescent="0.25">
      <c r="A77" s="3"/>
      <c r="B77" s="115"/>
      <c r="C77" s="3" t="s">
        <v>14</v>
      </c>
      <c r="D77" s="3"/>
      <c r="E77" s="3"/>
      <c r="F77" s="3" t="s">
        <v>11</v>
      </c>
      <c r="G77" s="3"/>
      <c r="H77" s="7" t="s">
        <v>13</v>
      </c>
      <c r="I77" s="3"/>
      <c r="J77" s="3"/>
      <c r="K77" s="3"/>
      <c r="L77" s="3">
        <v>0</v>
      </c>
      <c r="M77" s="5">
        <v>2</v>
      </c>
      <c r="N77" s="5">
        <v>2</v>
      </c>
      <c r="O77" s="5">
        <f t="shared" si="39"/>
        <v>0</v>
      </c>
      <c r="P77" s="5">
        <f t="shared" si="40"/>
        <v>0</v>
      </c>
      <c r="Q77" s="5">
        <f t="shared" si="23"/>
        <v>0</v>
      </c>
      <c r="S77" s="113"/>
      <c r="T77" s="3"/>
      <c r="U77" s="5">
        <f t="shared" si="32"/>
        <v>0</v>
      </c>
      <c r="V77" s="5">
        <f t="shared" si="33"/>
        <v>0</v>
      </c>
      <c r="W77" s="5">
        <f t="shared" si="41"/>
        <v>0</v>
      </c>
      <c r="Y77" s="113"/>
      <c r="Z77" s="3"/>
      <c r="AA77" s="5">
        <f t="shared" si="34"/>
        <v>0</v>
      </c>
      <c r="AB77" s="5">
        <f t="shared" si="35"/>
        <v>0</v>
      </c>
      <c r="AC77" s="5">
        <f t="shared" si="42"/>
        <v>0</v>
      </c>
      <c r="AE77" s="113"/>
      <c r="AF77" s="3"/>
      <c r="AG77" s="5">
        <f t="shared" si="26"/>
        <v>0</v>
      </c>
      <c r="AH77" s="5">
        <f t="shared" si="36"/>
        <v>0</v>
      </c>
      <c r="AI77" s="5">
        <f t="shared" si="29"/>
        <v>0</v>
      </c>
      <c r="AK77" s="113"/>
      <c r="AL77" s="3"/>
      <c r="AM77" s="5">
        <f t="shared" si="27"/>
        <v>0</v>
      </c>
      <c r="AN77" s="5">
        <f t="shared" si="37"/>
        <v>0</v>
      </c>
      <c r="AO77" s="5">
        <f t="shared" si="30"/>
        <v>0</v>
      </c>
      <c r="AQ77" s="113"/>
      <c r="AR77" s="3"/>
      <c r="AS77" s="5">
        <f t="shared" si="28"/>
        <v>0</v>
      </c>
      <c r="AT77" s="5">
        <f t="shared" si="38"/>
        <v>0</v>
      </c>
      <c r="AU77" s="5">
        <f t="shared" si="31"/>
        <v>0</v>
      </c>
    </row>
    <row r="78" spans="1:47" ht="25.5" customHeight="1" x14ac:dyDescent="0.25">
      <c r="A78" s="3"/>
      <c r="B78" s="115"/>
      <c r="C78" s="3" t="s">
        <v>19</v>
      </c>
      <c r="D78" s="3"/>
      <c r="E78" s="3"/>
      <c r="F78" s="3" t="s">
        <v>18</v>
      </c>
      <c r="G78" s="3"/>
      <c r="H78" s="7" t="s">
        <v>17</v>
      </c>
      <c r="I78" s="3"/>
      <c r="J78" s="3"/>
      <c r="K78" s="3"/>
      <c r="L78" s="3">
        <v>1</v>
      </c>
      <c r="M78" s="5">
        <v>16</v>
      </c>
      <c r="N78" s="5">
        <v>18</v>
      </c>
      <c r="O78" s="5">
        <f t="shared" si="39"/>
        <v>16</v>
      </c>
      <c r="P78" s="5">
        <f t="shared" si="40"/>
        <v>18</v>
      </c>
      <c r="Q78" s="95">
        <f>L78*18</f>
        <v>18</v>
      </c>
      <c r="S78" s="113"/>
      <c r="T78" s="3"/>
      <c r="U78" s="5">
        <f t="shared" si="32"/>
        <v>0</v>
      </c>
      <c r="V78" s="5">
        <f t="shared" si="33"/>
        <v>0</v>
      </c>
      <c r="W78" s="5">
        <f t="shared" si="41"/>
        <v>0</v>
      </c>
      <c r="Y78" s="113"/>
      <c r="Z78" s="3"/>
      <c r="AA78" s="5">
        <f t="shared" si="34"/>
        <v>0</v>
      </c>
      <c r="AB78" s="5">
        <f t="shared" si="35"/>
        <v>0</v>
      </c>
      <c r="AC78" s="5">
        <f t="shared" si="42"/>
        <v>0</v>
      </c>
      <c r="AE78" s="113"/>
      <c r="AF78" s="3"/>
      <c r="AG78" s="5">
        <f t="shared" si="26"/>
        <v>0</v>
      </c>
      <c r="AH78" s="5">
        <f t="shared" si="36"/>
        <v>0</v>
      </c>
      <c r="AI78" s="5">
        <f t="shared" si="29"/>
        <v>0</v>
      </c>
      <c r="AK78" s="113"/>
      <c r="AL78" s="3"/>
      <c r="AM78" s="5">
        <f t="shared" si="27"/>
        <v>0</v>
      </c>
      <c r="AN78" s="5">
        <f t="shared" si="37"/>
        <v>0</v>
      </c>
      <c r="AO78" s="5">
        <f t="shared" si="30"/>
        <v>0</v>
      </c>
      <c r="AQ78" s="113"/>
      <c r="AR78" s="3"/>
      <c r="AS78" s="5">
        <f t="shared" si="28"/>
        <v>0</v>
      </c>
      <c r="AT78" s="5">
        <f t="shared" si="38"/>
        <v>0</v>
      </c>
      <c r="AU78" s="5">
        <f t="shared" si="31"/>
        <v>0</v>
      </c>
    </row>
    <row r="79" spans="1:47" ht="25.5" customHeight="1" x14ac:dyDescent="0.25">
      <c r="A79" s="3"/>
      <c r="B79" s="115"/>
      <c r="C79" s="3" t="s">
        <v>66</v>
      </c>
      <c r="D79" s="3"/>
      <c r="E79" s="3"/>
      <c r="F79" s="3" t="s">
        <v>18</v>
      </c>
      <c r="G79" s="3"/>
      <c r="H79" s="7" t="s">
        <v>20</v>
      </c>
      <c r="I79" s="3"/>
      <c r="J79" s="3"/>
      <c r="K79" s="3"/>
      <c r="L79" s="3">
        <v>0</v>
      </c>
      <c r="M79" s="5">
        <v>22</v>
      </c>
      <c r="N79" s="5">
        <v>25</v>
      </c>
      <c r="O79" s="5">
        <f t="shared" si="39"/>
        <v>0</v>
      </c>
      <c r="P79" s="5">
        <f t="shared" si="40"/>
        <v>0</v>
      </c>
      <c r="Q79" s="95">
        <f>L79*25</f>
        <v>0</v>
      </c>
      <c r="S79" s="113" t="str">
        <f>S69</f>
        <v>BUTTON MOUNT WUTH LARGE LOW &amp; BLADE VARIETY</v>
      </c>
      <c r="T79" s="3"/>
      <c r="U79" s="5">
        <f t="shared" si="32"/>
        <v>0</v>
      </c>
      <c r="V79" s="5">
        <f t="shared" si="33"/>
        <v>0</v>
      </c>
      <c r="W79" s="5">
        <f t="shared" si="41"/>
        <v>0</v>
      </c>
      <c r="Y79" s="113" t="str">
        <f>Y69</f>
        <v>Variety Wheels &amp; Treads</v>
      </c>
      <c r="Z79" s="3"/>
      <c r="AA79" s="5">
        <f t="shared" si="34"/>
        <v>0</v>
      </c>
      <c r="AB79" s="5">
        <f t="shared" si="35"/>
        <v>0</v>
      </c>
      <c r="AC79" s="5">
        <f t="shared" si="42"/>
        <v>0</v>
      </c>
      <c r="AE79" s="113" t="str">
        <f>AE69</f>
        <v>Extra Sensors</v>
      </c>
      <c r="AF79" s="3"/>
      <c r="AG79" s="5">
        <f t="shared" si="26"/>
        <v>0</v>
      </c>
      <c r="AH79" s="5">
        <f t="shared" si="36"/>
        <v>0</v>
      </c>
      <c r="AI79" s="5">
        <f t="shared" si="29"/>
        <v>0</v>
      </c>
      <c r="AK79" s="113" t="str">
        <f>AK69</f>
        <v>Brain Box</v>
      </c>
      <c r="AL79" s="3"/>
      <c r="AM79" s="5">
        <f t="shared" si="27"/>
        <v>0</v>
      </c>
      <c r="AN79" s="5">
        <f t="shared" si="37"/>
        <v>0</v>
      </c>
      <c r="AO79" s="5">
        <f t="shared" si="30"/>
        <v>0</v>
      </c>
      <c r="AQ79" s="113" t="str">
        <f>AQ69</f>
        <v>Servo Control (Gripper or Flag)</v>
      </c>
      <c r="AR79" s="3"/>
      <c r="AS79" s="5">
        <f t="shared" si="28"/>
        <v>0</v>
      </c>
      <c r="AT79" s="5">
        <f t="shared" si="38"/>
        <v>0</v>
      </c>
      <c r="AU79" s="5">
        <f t="shared" si="31"/>
        <v>0</v>
      </c>
    </row>
    <row r="80" spans="1:47" ht="25.5" customHeight="1" x14ac:dyDescent="0.25">
      <c r="A80" s="3"/>
      <c r="B80" s="115"/>
      <c r="C80" s="3" t="s">
        <v>64</v>
      </c>
      <c r="D80" s="3"/>
      <c r="E80" s="3"/>
      <c r="F80" s="3" t="s">
        <v>18</v>
      </c>
      <c r="G80" s="3"/>
      <c r="H80" s="7" t="s">
        <v>65</v>
      </c>
      <c r="I80" s="3"/>
      <c r="J80" s="3"/>
      <c r="K80" s="3"/>
      <c r="L80" s="3">
        <v>0</v>
      </c>
      <c r="M80" s="5">
        <v>7</v>
      </c>
      <c r="N80" s="5">
        <v>7</v>
      </c>
      <c r="O80" s="5">
        <f t="shared" si="39"/>
        <v>0</v>
      </c>
      <c r="P80" s="5">
        <f t="shared" si="40"/>
        <v>0</v>
      </c>
      <c r="Q80" s="5">
        <f t="shared" ref="Q80:Q90" si="43">ROUND(P80*2,1)</f>
        <v>0</v>
      </c>
      <c r="S80" s="113"/>
      <c r="T80" s="3"/>
      <c r="U80" s="5">
        <f t="shared" si="32"/>
        <v>0</v>
      </c>
      <c r="V80" s="5">
        <f t="shared" si="33"/>
        <v>0</v>
      </c>
      <c r="W80" s="5">
        <f t="shared" si="41"/>
        <v>0</v>
      </c>
      <c r="Y80" s="113"/>
      <c r="Z80" s="3"/>
      <c r="AA80" s="5">
        <f t="shared" si="34"/>
        <v>0</v>
      </c>
      <c r="AB80" s="5">
        <f t="shared" si="35"/>
        <v>0</v>
      </c>
      <c r="AC80" s="5">
        <f t="shared" si="42"/>
        <v>0</v>
      </c>
      <c r="AE80" s="113"/>
      <c r="AF80" s="3"/>
      <c r="AG80" s="5">
        <f t="shared" si="26"/>
        <v>0</v>
      </c>
      <c r="AH80" s="5">
        <f t="shared" si="36"/>
        <v>0</v>
      </c>
      <c r="AI80" s="5">
        <f t="shared" si="29"/>
        <v>0</v>
      </c>
      <c r="AK80" s="113"/>
      <c r="AL80" s="3"/>
      <c r="AM80" s="5">
        <f t="shared" si="27"/>
        <v>0</v>
      </c>
      <c r="AN80" s="5">
        <f t="shared" si="37"/>
        <v>0</v>
      </c>
      <c r="AO80" s="5">
        <f t="shared" si="30"/>
        <v>0</v>
      </c>
      <c r="AQ80" s="113"/>
      <c r="AR80" s="3"/>
      <c r="AS80" s="5">
        <f t="shared" si="28"/>
        <v>0</v>
      </c>
      <c r="AT80" s="5">
        <f t="shared" si="38"/>
        <v>0</v>
      </c>
      <c r="AU80" s="5">
        <f t="shared" si="31"/>
        <v>0</v>
      </c>
    </row>
    <row r="81" spans="1:83" ht="25.5" customHeight="1" x14ac:dyDescent="0.25">
      <c r="A81" s="3"/>
      <c r="B81" s="115"/>
      <c r="C81" s="3" t="s">
        <v>89</v>
      </c>
      <c r="D81" s="3"/>
      <c r="E81" s="3"/>
      <c r="F81" s="3" t="s">
        <v>18</v>
      </c>
      <c r="G81" s="3"/>
      <c r="H81" s="7" t="s">
        <v>88</v>
      </c>
      <c r="I81" s="3"/>
      <c r="J81" s="3"/>
      <c r="K81" s="3"/>
      <c r="L81" s="3">
        <v>0</v>
      </c>
      <c r="M81" s="5">
        <v>14</v>
      </c>
      <c r="N81" s="5">
        <v>14</v>
      </c>
      <c r="O81" s="5">
        <f t="shared" si="39"/>
        <v>0</v>
      </c>
      <c r="P81" s="5">
        <f t="shared" si="40"/>
        <v>0</v>
      </c>
      <c r="Q81" s="5">
        <f t="shared" si="43"/>
        <v>0</v>
      </c>
      <c r="S81" s="113"/>
      <c r="T81" s="3"/>
      <c r="U81" s="5">
        <f t="shared" si="32"/>
        <v>0</v>
      </c>
      <c r="V81" s="5">
        <f t="shared" si="33"/>
        <v>0</v>
      </c>
      <c r="W81" s="5">
        <f t="shared" si="41"/>
        <v>0</v>
      </c>
      <c r="Y81" s="113"/>
      <c r="Z81" s="3"/>
      <c r="AA81" s="5">
        <f t="shared" si="34"/>
        <v>0</v>
      </c>
      <c r="AB81" s="5">
        <f t="shared" si="35"/>
        <v>0</v>
      </c>
      <c r="AC81" s="5">
        <f t="shared" si="42"/>
        <v>0</v>
      </c>
      <c r="AE81" s="113"/>
      <c r="AF81" s="3"/>
      <c r="AG81" s="5">
        <f t="shared" si="26"/>
        <v>0</v>
      </c>
      <c r="AH81" s="5">
        <f t="shared" si="36"/>
        <v>0</v>
      </c>
      <c r="AI81" s="5">
        <f t="shared" si="29"/>
        <v>0</v>
      </c>
      <c r="AK81" s="113"/>
      <c r="AL81" s="3"/>
      <c r="AM81" s="5">
        <f t="shared" si="27"/>
        <v>0</v>
      </c>
      <c r="AN81" s="5">
        <f t="shared" si="37"/>
        <v>0</v>
      </c>
      <c r="AO81" s="5">
        <f t="shared" si="30"/>
        <v>0</v>
      </c>
      <c r="AQ81" s="113"/>
      <c r="AR81" s="3"/>
      <c r="AS81" s="5">
        <f t="shared" si="28"/>
        <v>0</v>
      </c>
      <c r="AT81" s="5">
        <f t="shared" si="38"/>
        <v>0</v>
      </c>
      <c r="AU81" s="5">
        <f t="shared" si="31"/>
        <v>0</v>
      </c>
    </row>
    <row r="82" spans="1:83" ht="25.5" customHeight="1" x14ac:dyDescent="0.25">
      <c r="A82" s="3"/>
      <c r="B82" s="115"/>
      <c r="C82" s="3" t="s">
        <v>92</v>
      </c>
      <c r="D82" s="3"/>
      <c r="E82" s="3"/>
      <c r="F82" s="3" t="s">
        <v>18</v>
      </c>
      <c r="G82" s="3" t="s">
        <v>280</v>
      </c>
      <c r="H82" s="7" t="s">
        <v>91</v>
      </c>
      <c r="I82" s="3"/>
      <c r="J82" s="3"/>
      <c r="K82" s="3"/>
      <c r="L82" s="3">
        <v>0</v>
      </c>
      <c r="M82" s="5">
        <v>10</v>
      </c>
      <c r="N82" s="5">
        <v>10</v>
      </c>
      <c r="O82" s="5">
        <f t="shared" si="39"/>
        <v>0</v>
      </c>
      <c r="P82" s="5">
        <f t="shared" si="40"/>
        <v>0</v>
      </c>
      <c r="Q82" s="5">
        <f t="shared" si="43"/>
        <v>0</v>
      </c>
      <c r="S82" s="113"/>
      <c r="T82" s="3"/>
      <c r="U82" s="5">
        <f t="shared" si="32"/>
        <v>0</v>
      </c>
      <c r="V82" s="5">
        <f t="shared" si="33"/>
        <v>0</v>
      </c>
      <c r="W82" s="5">
        <f t="shared" si="41"/>
        <v>0</v>
      </c>
      <c r="Y82" s="113"/>
      <c r="Z82" s="3"/>
      <c r="AA82" s="5">
        <f t="shared" si="34"/>
        <v>0</v>
      </c>
      <c r="AB82" s="5">
        <f t="shared" si="35"/>
        <v>0</v>
      </c>
      <c r="AC82" s="5">
        <f t="shared" si="42"/>
        <v>0</v>
      </c>
      <c r="AE82" s="113"/>
      <c r="AF82" s="3"/>
      <c r="AG82" s="5">
        <f t="shared" si="26"/>
        <v>0</v>
      </c>
      <c r="AH82" s="5">
        <f t="shared" si="36"/>
        <v>0</v>
      </c>
      <c r="AI82" s="5">
        <f t="shared" si="29"/>
        <v>0</v>
      </c>
      <c r="AK82" s="113"/>
      <c r="AL82" s="3"/>
      <c r="AM82" s="5">
        <f t="shared" si="27"/>
        <v>0</v>
      </c>
      <c r="AN82" s="5">
        <f t="shared" si="37"/>
        <v>0</v>
      </c>
      <c r="AO82" s="5">
        <f t="shared" si="30"/>
        <v>0</v>
      </c>
      <c r="AQ82" s="113"/>
      <c r="AR82" s="3"/>
      <c r="AS82" s="5">
        <f t="shared" si="28"/>
        <v>0</v>
      </c>
      <c r="AT82" s="5">
        <f t="shared" si="38"/>
        <v>0</v>
      </c>
      <c r="AU82" s="5">
        <f t="shared" si="31"/>
        <v>0</v>
      </c>
    </row>
    <row r="83" spans="1:83" ht="25.5" customHeight="1" x14ac:dyDescent="0.25">
      <c r="A83" s="3"/>
      <c r="B83" s="115"/>
      <c r="C83" s="3" t="s">
        <v>98</v>
      </c>
      <c r="D83" s="3"/>
      <c r="E83" s="3"/>
      <c r="F83" s="3" t="s">
        <v>18</v>
      </c>
      <c r="G83" s="3"/>
      <c r="H83" s="7" t="s">
        <v>93</v>
      </c>
      <c r="I83" s="3"/>
      <c r="J83" s="3"/>
      <c r="K83" s="3"/>
      <c r="L83" s="3">
        <v>0</v>
      </c>
      <c r="M83" s="5">
        <v>48</v>
      </c>
      <c r="N83" s="5">
        <v>48</v>
      </c>
      <c r="O83" s="5">
        <f t="shared" si="39"/>
        <v>0</v>
      </c>
      <c r="P83" s="5">
        <f t="shared" si="40"/>
        <v>0</v>
      </c>
      <c r="Q83" s="5">
        <f t="shared" si="43"/>
        <v>0</v>
      </c>
      <c r="S83" s="113"/>
      <c r="T83" s="3"/>
      <c r="U83" s="5">
        <f t="shared" si="32"/>
        <v>0</v>
      </c>
      <c r="V83" s="5">
        <f t="shared" si="33"/>
        <v>0</v>
      </c>
      <c r="W83" s="5">
        <f t="shared" si="41"/>
        <v>0</v>
      </c>
      <c r="Y83" s="113"/>
      <c r="Z83" s="3"/>
      <c r="AA83" s="5">
        <f t="shared" si="34"/>
        <v>0</v>
      </c>
      <c r="AB83" s="5">
        <f t="shared" si="35"/>
        <v>0</v>
      </c>
      <c r="AC83" s="5">
        <f t="shared" si="42"/>
        <v>0</v>
      </c>
      <c r="AE83" s="113"/>
      <c r="AF83" s="3"/>
      <c r="AG83" s="5">
        <f t="shared" si="26"/>
        <v>0</v>
      </c>
      <c r="AH83" s="5">
        <f t="shared" si="36"/>
        <v>0</v>
      </c>
      <c r="AI83" s="5">
        <f t="shared" si="29"/>
        <v>0</v>
      </c>
      <c r="AK83" s="113"/>
      <c r="AL83" s="3"/>
      <c r="AM83" s="5">
        <f t="shared" si="27"/>
        <v>0</v>
      </c>
      <c r="AN83" s="5">
        <f t="shared" si="37"/>
        <v>0</v>
      </c>
      <c r="AO83" s="5">
        <f t="shared" si="30"/>
        <v>0</v>
      </c>
      <c r="AQ83" s="113"/>
      <c r="AR83" s="3"/>
      <c r="AS83" s="5">
        <f t="shared" si="28"/>
        <v>0</v>
      </c>
      <c r="AT83" s="5">
        <f t="shared" si="38"/>
        <v>0</v>
      </c>
      <c r="AU83" s="5">
        <f t="shared" si="31"/>
        <v>0</v>
      </c>
    </row>
    <row r="84" spans="1:83" ht="25.5" customHeight="1" x14ac:dyDescent="0.25">
      <c r="A84" s="3"/>
      <c r="B84" s="115"/>
      <c r="C84" s="3" t="s">
        <v>100</v>
      </c>
      <c r="D84" s="3"/>
      <c r="E84" s="3"/>
      <c r="F84" s="3" t="s">
        <v>18</v>
      </c>
      <c r="G84" s="3"/>
      <c r="H84" s="7" t="s">
        <v>99</v>
      </c>
      <c r="I84" s="3"/>
      <c r="J84" s="3"/>
      <c r="K84" s="3"/>
      <c r="L84" s="3">
        <v>0</v>
      </c>
      <c r="M84" s="5">
        <v>25</v>
      </c>
      <c r="N84" s="5">
        <v>25</v>
      </c>
      <c r="O84" s="5">
        <f t="shared" si="39"/>
        <v>0</v>
      </c>
      <c r="P84" s="5">
        <f t="shared" si="40"/>
        <v>0</v>
      </c>
      <c r="Q84" s="5">
        <f t="shared" si="43"/>
        <v>0</v>
      </c>
      <c r="S84" s="113"/>
      <c r="T84" s="3"/>
      <c r="U84" s="5">
        <f t="shared" si="32"/>
        <v>0</v>
      </c>
      <c r="V84" s="5">
        <f t="shared" si="33"/>
        <v>0</v>
      </c>
      <c r="W84" s="5">
        <f t="shared" si="41"/>
        <v>0</v>
      </c>
      <c r="Y84" s="113"/>
      <c r="Z84" s="3"/>
      <c r="AA84" s="5">
        <f t="shared" si="34"/>
        <v>0</v>
      </c>
      <c r="AB84" s="5">
        <f t="shared" si="35"/>
        <v>0</v>
      </c>
      <c r="AC84" s="5">
        <f t="shared" si="42"/>
        <v>0</v>
      </c>
      <c r="AE84" s="113"/>
      <c r="AF84" s="3"/>
      <c r="AG84" s="5">
        <f t="shared" si="26"/>
        <v>0</v>
      </c>
      <c r="AH84" s="5">
        <f t="shared" si="36"/>
        <v>0</v>
      </c>
      <c r="AI84" s="5">
        <f t="shared" si="29"/>
        <v>0</v>
      </c>
      <c r="AK84" s="113"/>
      <c r="AL84" s="3"/>
      <c r="AM84" s="5">
        <f t="shared" si="27"/>
        <v>0</v>
      </c>
      <c r="AN84" s="5">
        <f t="shared" si="37"/>
        <v>0</v>
      </c>
      <c r="AO84" s="5">
        <f t="shared" si="30"/>
        <v>0</v>
      </c>
      <c r="AQ84" s="113"/>
      <c r="AR84" s="3"/>
      <c r="AS84" s="5">
        <f t="shared" si="28"/>
        <v>0</v>
      </c>
      <c r="AT84" s="5">
        <f t="shared" si="38"/>
        <v>0</v>
      </c>
      <c r="AU84" s="5">
        <f t="shared" si="31"/>
        <v>0</v>
      </c>
    </row>
    <row r="85" spans="1:83" ht="25.5" customHeight="1" x14ac:dyDescent="0.25">
      <c r="A85" s="3"/>
      <c r="B85" s="116"/>
      <c r="C85" s="3" t="s">
        <v>277</v>
      </c>
      <c r="D85" s="3"/>
      <c r="E85" s="3"/>
      <c r="F85" s="3" t="s">
        <v>18</v>
      </c>
      <c r="G85" s="3"/>
      <c r="H85" s="7"/>
      <c r="I85" s="3"/>
      <c r="J85" s="3"/>
      <c r="K85" s="3"/>
      <c r="L85" s="3">
        <v>0</v>
      </c>
      <c r="M85" s="3">
        <v>5</v>
      </c>
      <c r="N85" s="5">
        <v>5</v>
      </c>
      <c r="O85" s="5">
        <f t="shared" si="39"/>
        <v>0</v>
      </c>
      <c r="P85" s="5">
        <f t="shared" si="40"/>
        <v>0</v>
      </c>
      <c r="Q85" s="5">
        <f t="shared" si="43"/>
        <v>0</v>
      </c>
      <c r="S85" s="113"/>
      <c r="T85" s="3"/>
      <c r="U85" s="5">
        <f t="shared" si="32"/>
        <v>0</v>
      </c>
      <c r="V85" s="5">
        <f t="shared" si="33"/>
        <v>0</v>
      </c>
      <c r="W85" s="5">
        <f t="shared" si="41"/>
        <v>0</v>
      </c>
      <c r="Y85" s="113"/>
      <c r="Z85" s="3"/>
      <c r="AA85" s="5">
        <f t="shared" si="34"/>
        <v>0</v>
      </c>
      <c r="AB85" s="5">
        <f t="shared" si="35"/>
        <v>0</v>
      </c>
      <c r="AC85" s="5">
        <f t="shared" si="42"/>
        <v>0</v>
      </c>
      <c r="AE85" s="113"/>
      <c r="AF85" s="3"/>
      <c r="AG85" s="5">
        <f t="shared" si="26"/>
        <v>0</v>
      </c>
      <c r="AH85" s="5">
        <f t="shared" si="36"/>
        <v>0</v>
      </c>
      <c r="AI85" s="5">
        <f t="shared" si="29"/>
        <v>0</v>
      </c>
      <c r="AK85" s="113"/>
      <c r="AL85" s="3"/>
      <c r="AM85" s="5">
        <f t="shared" si="27"/>
        <v>0</v>
      </c>
      <c r="AN85" s="5">
        <f t="shared" si="37"/>
        <v>0</v>
      </c>
      <c r="AO85" s="5">
        <f t="shared" si="30"/>
        <v>0</v>
      </c>
      <c r="AQ85" s="113"/>
      <c r="AR85" s="3"/>
      <c r="AS85" s="5">
        <f t="shared" si="28"/>
        <v>0</v>
      </c>
      <c r="AT85" s="5">
        <f t="shared" si="38"/>
        <v>0</v>
      </c>
      <c r="AU85" s="5">
        <f t="shared" si="31"/>
        <v>0</v>
      </c>
    </row>
    <row r="86" spans="1:83" ht="25.5" customHeight="1" x14ac:dyDescent="0.25">
      <c r="A86" s="3"/>
      <c r="B86" s="13"/>
      <c r="C86" s="13"/>
      <c r="D86" s="14"/>
      <c r="E86" s="3"/>
      <c r="F86" s="3"/>
      <c r="G86" s="3"/>
      <c r="H86" s="7"/>
      <c r="I86" s="3"/>
      <c r="J86" s="3"/>
      <c r="K86" s="3"/>
      <c r="L86" s="3"/>
      <c r="M86" s="3"/>
      <c r="N86" s="5"/>
      <c r="O86" s="5"/>
      <c r="P86" s="5"/>
      <c r="Q86" s="5">
        <f t="shared" si="43"/>
        <v>0</v>
      </c>
      <c r="S86" s="113"/>
      <c r="T86" s="3"/>
      <c r="U86" s="5">
        <f t="shared" si="32"/>
        <v>0</v>
      </c>
      <c r="V86" s="5">
        <f t="shared" si="33"/>
        <v>0</v>
      </c>
      <c r="W86" s="5">
        <f t="shared" si="41"/>
        <v>0</v>
      </c>
      <c r="Y86" s="113"/>
      <c r="Z86" s="3"/>
      <c r="AA86" s="5">
        <f t="shared" si="34"/>
        <v>0</v>
      </c>
      <c r="AB86" s="5">
        <f t="shared" si="35"/>
        <v>0</v>
      </c>
      <c r="AC86" s="5">
        <f t="shared" si="42"/>
        <v>0</v>
      </c>
      <c r="AE86" s="113"/>
      <c r="AF86" s="3"/>
      <c r="AG86" s="5">
        <f t="shared" si="26"/>
        <v>0</v>
      </c>
      <c r="AH86" s="5">
        <f t="shared" si="36"/>
        <v>0</v>
      </c>
      <c r="AI86" s="5">
        <f t="shared" si="29"/>
        <v>0</v>
      </c>
      <c r="AK86" s="113"/>
      <c r="AL86" s="3"/>
      <c r="AM86" s="5">
        <f t="shared" si="27"/>
        <v>0</v>
      </c>
      <c r="AN86" s="5">
        <f t="shared" si="37"/>
        <v>0</v>
      </c>
      <c r="AO86" s="5">
        <f t="shared" si="30"/>
        <v>0</v>
      </c>
      <c r="AQ86" s="113"/>
      <c r="AR86" s="3"/>
      <c r="AS86" s="5">
        <f t="shared" si="28"/>
        <v>0</v>
      </c>
      <c r="AT86" s="5">
        <f t="shared" si="38"/>
        <v>0</v>
      </c>
      <c r="AU86" s="5">
        <f t="shared" si="31"/>
        <v>0</v>
      </c>
    </row>
    <row r="87" spans="1:83" ht="25.5" customHeight="1" x14ac:dyDescent="0.25">
      <c r="A87" s="3"/>
      <c r="B87" s="13" t="s">
        <v>85</v>
      </c>
      <c r="C87" s="3" t="s">
        <v>87</v>
      </c>
      <c r="D87" s="3"/>
      <c r="E87" s="3"/>
      <c r="F87" s="3" t="s">
        <v>18</v>
      </c>
      <c r="G87" s="3"/>
      <c r="H87" s="7" t="s">
        <v>86</v>
      </c>
      <c r="I87" s="3"/>
      <c r="J87" s="3"/>
      <c r="K87" s="3"/>
      <c r="L87" s="3">
        <v>0</v>
      </c>
      <c r="M87" s="5">
        <v>7.4</v>
      </c>
      <c r="N87" s="5">
        <v>7.4</v>
      </c>
      <c r="O87" s="5">
        <f t="shared" ref="O87:O89" si="44">L87*M87</f>
        <v>0</v>
      </c>
      <c r="P87" s="5">
        <f t="shared" ref="P87:P89" si="45">N87*L87</f>
        <v>0</v>
      </c>
      <c r="Q87" s="5">
        <f t="shared" si="43"/>
        <v>0</v>
      </c>
      <c r="S87" s="113"/>
      <c r="T87" s="3"/>
      <c r="U87" s="5">
        <f t="shared" si="32"/>
        <v>0</v>
      </c>
      <c r="V87" s="5">
        <f t="shared" si="33"/>
        <v>0</v>
      </c>
      <c r="W87" s="5">
        <f t="shared" si="41"/>
        <v>0</v>
      </c>
      <c r="Y87" s="113"/>
      <c r="Z87" s="3"/>
      <c r="AA87" s="5">
        <f t="shared" si="34"/>
        <v>0</v>
      </c>
      <c r="AB87" s="5">
        <f t="shared" si="35"/>
        <v>0</v>
      </c>
      <c r="AC87" s="5">
        <f t="shared" si="42"/>
        <v>0</v>
      </c>
      <c r="AE87" s="113"/>
      <c r="AF87" s="3"/>
      <c r="AG87" s="5">
        <f t="shared" si="26"/>
        <v>0</v>
      </c>
      <c r="AH87" s="5">
        <f t="shared" si="36"/>
        <v>0</v>
      </c>
      <c r="AI87" s="5">
        <f t="shared" si="29"/>
        <v>0</v>
      </c>
      <c r="AK87" s="113"/>
      <c r="AL87" s="3"/>
      <c r="AM87" s="5">
        <f t="shared" si="27"/>
        <v>0</v>
      </c>
      <c r="AN87" s="5">
        <f t="shared" si="37"/>
        <v>0</v>
      </c>
      <c r="AO87" s="5">
        <f t="shared" si="30"/>
        <v>0</v>
      </c>
      <c r="AQ87" s="113"/>
      <c r="AR87" s="3"/>
      <c r="AS87" s="5">
        <f t="shared" si="28"/>
        <v>0</v>
      </c>
      <c r="AT87" s="5">
        <f t="shared" si="38"/>
        <v>0</v>
      </c>
      <c r="AU87" s="5">
        <f t="shared" si="31"/>
        <v>0</v>
      </c>
    </row>
    <row r="88" spans="1:83" ht="25.5" customHeight="1" x14ac:dyDescent="0.25">
      <c r="A88" s="3"/>
      <c r="B88" s="13" t="s">
        <v>85</v>
      </c>
      <c r="C88" s="3" t="s">
        <v>102</v>
      </c>
      <c r="D88" s="3"/>
      <c r="E88" s="3"/>
      <c r="F88" s="3" t="s">
        <v>18</v>
      </c>
      <c r="G88" s="3"/>
      <c r="H88" s="7" t="s">
        <v>101</v>
      </c>
      <c r="I88" s="3"/>
      <c r="J88" s="3"/>
      <c r="K88" s="3"/>
      <c r="L88" s="3">
        <v>0</v>
      </c>
      <c r="M88" s="5">
        <v>12</v>
      </c>
      <c r="N88" s="5">
        <v>12</v>
      </c>
      <c r="O88" s="5">
        <f t="shared" si="44"/>
        <v>0</v>
      </c>
      <c r="P88" s="5">
        <f t="shared" si="45"/>
        <v>0</v>
      </c>
      <c r="Q88" s="5">
        <f t="shared" si="43"/>
        <v>0</v>
      </c>
      <c r="S88" s="113"/>
      <c r="T88" s="3"/>
      <c r="U88" s="5">
        <f t="shared" si="32"/>
        <v>0</v>
      </c>
      <c r="V88" s="5">
        <f t="shared" si="33"/>
        <v>0</v>
      </c>
      <c r="W88" s="5">
        <f t="shared" si="41"/>
        <v>0</v>
      </c>
      <c r="Y88" s="113"/>
      <c r="Z88" s="3"/>
      <c r="AA88" s="5">
        <f t="shared" si="34"/>
        <v>0</v>
      </c>
      <c r="AB88" s="5">
        <f t="shared" si="35"/>
        <v>0</v>
      </c>
      <c r="AC88" s="5">
        <f t="shared" si="42"/>
        <v>0</v>
      </c>
      <c r="AE88" s="113"/>
      <c r="AF88" s="3"/>
      <c r="AG88" s="5">
        <f t="shared" si="26"/>
        <v>0</v>
      </c>
      <c r="AH88" s="5">
        <f t="shared" si="36"/>
        <v>0</v>
      </c>
      <c r="AI88" s="5">
        <f t="shared" si="29"/>
        <v>0</v>
      </c>
      <c r="AK88" s="113"/>
      <c r="AL88" s="3"/>
      <c r="AM88" s="5">
        <f t="shared" si="27"/>
        <v>0</v>
      </c>
      <c r="AN88" s="5">
        <f t="shared" si="37"/>
        <v>0</v>
      </c>
      <c r="AO88" s="5">
        <f t="shared" si="30"/>
        <v>0</v>
      </c>
      <c r="AQ88" s="113"/>
      <c r="AR88" s="3"/>
      <c r="AS88" s="5">
        <f t="shared" si="28"/>
        <v>0</v>
      </c>
      <c r="AT88" s="5">
        <f t="shared" si="38"/>
        <v>0</v>
      </c>
      <c r="AU88" s="5">
        <f t="shared" si="31"/>
        <v>0</v>
      </c>
    </row>
    <row r="89" spans="1:83" ht="25.5" customHeight="1" x14ac:dyDescent="0.25">
      <c r="A89" s="3"/>
      <c r="B89" s="13" t="s">
        <v>85</v>
      </c>
      <c r="C89" s="3" t="s">
        <v>117</v>
      </c>
      <c r="D89" s="3"/>
      <c r="E89" s="3"/>
      <c r="F89" s="3" t="s">
        <v>18</v>
      </c>
      <c r="G89" s="3"/>
      <c r="H89" s="7" t="s">
        <v>116</v>
      </c>
      <c r="I89" s="3"/>
      <c r="J89" s="3"/>
      <c r="K89" s="3"/>
      <c r="L89" s="3">
        <v>0</v>
      </c>
      <c r="M89" s="5">
        <v>10</v>
      </c>
      <c r="N89" s="5">
        <v>10</v>
      </c>
      <c r="O89" s="5">
        <f t="shared" si="44"/>
        <v>0</v>
      </c>
      <c r="P89" s="5">
        <f t="shared" si="45"/>
        <v>0</v>
      </c>
      <c r="Q89" s="5">
        <f t="shared" si="43"/>
        <v>0</v>
      </c>
      <c r="S89" s="113" t="str">
        <f>S79</f>
        <v>BUTTON MOUNT WUTH LARGE LOW &amp; BLADE VARIETY</v>
      </c>
      <c r="T89" s="3"/>
      <c r="U89" s="5">
        <f t="shared" si="32"/>
        <v>0</v>
      </c>
      <c r="V89" s="5">
        <f t="shared" si="33"/>
        <v>0</v>
      </c>
      <c r="W89" s="5">
        <f t="shared" si="41"/>
        <v>0</v>
      </c>
      <c r="Y89" s="120" t="str">
        <f>Y79</f>
        <v>Variety Wheels &amp; Treads</v>
      </c>
      <c r="Z89" s="3"/>
      <c r="AA89" s="5">
        <f t="shared" si="34"/>
        <v>0</v>
      </c>
      <c r="AB89" s="5">
        <f t="shared" si="35"/>
        <v>0</v>
      </c>
      <c r="AC89" s="5">
        <f t="shared" si="42"/>
        <v>0</v>
      </c>
      <c r="AE89" s="113" t="str">
        <f>AE79</f>
        <v>Extra Sensors</v>
      </c>
      <c r="AF89" s="3"/>
      <c r="AG89" s="5">
        <f t="shared" si="26"/>
        <v>0</v>
      </c>
      <c r="AH89" s="5">
        <f t="shared" si="36"/>
        <v>0</v>
      </c>
      <c r="AI89" s="5">
        <f t="shared" si="29"/>
        <v>0</v>
      </c>
      <c r="AK89" s="113" t="str">
        <f>AK79</f>
        <v>Brain Box</v>
      </c>
      <c r="AL89" s="3"/>
      <c r="AM89" s="5">
        <f t="shared" si="27"/>
        <v>0</v>
      </c>
      <c r="AN89" s="5">
        <f t="shared" si="37"/>
        <v>0</v>
      </c>
      <c r="AO89" s="5">
        <f t="shared" si="30"/>
        <v>0</v>
      </c>
      <c r="AQ89" s="113" t="str">
        <f>AQ79</f>
        <v>Servo Control (Gripper or Flag)</v>
      </c>
      <c r="AR89" s="3"/>
      <c r="AS89" s="5">
        <f t="shared" si="28"/>
        <v>0</v>
      </c>
      <c r="AT89" s="5">
        <f t="shared" si="38"/>
        <v>0</v>
      </c>
      <c r="AU89" s="5">
        <f t="shared" si="31"/>
        <v>0</v>
      </c>
    </row>
    <row r="90" spans="1:83" ht="25.5" customHeight="1" x14ac:dyDescent="0.25">
      <c r="A90" s="3"/>
      <c r="B90" s="3"/>
      <c r="C90" s="3"/>
      <c r="D90" s="3"/>
      <c r="E90" s="3"/>
      <c r="F90" s="3"/>
      <c r="G90" s="3"/>
      <c r="H90" s="7"/>
      <c r="I90" s="3"/>
      <c r="J90" s="3"/>
      <c r="K90" s="3"/>
      <c r="L90" s="3"/>
      <c r="M90" s="3"/>
      <c r="N90" s="5"/>
      <c r="O90" s="5"/>
      <c r="P90" s="5"/>
      <c r="Q90" s="5">
        <f t="shared" si="43"/>
        <v>0</v>
      </c>
      <c r="S90" s="113"/>
      <c r="T90" s="3"/>
      <c r="U90" s="5">
        <f t="shared" si="32"/>
        <v>0</v>
      </c>
      <c r="V90" s="5">
        <f t="shared" si="33"/>
        <v>0</v>
      </c>
      <c r="W90" s="5">
        <f t="shared" si="41"/>
        <v>0</v>
      </c>
      <c r="Y90" s="120"/>
      <c r="Z90" s="3"/>
      <c r="AA90" s="5">
        <f t="shared" si="34"/>
        <v>0</v>
      </c>
      <c r="AB90" s="5">
        <f t="shared" si="35"/>
        <v>0</v>
      </c>
      <c r="AC90" s="5">
        <f t="shared" si="42"/>
        <v>0</v>
      </c>
      <c r="AE90" s="113"/>
      <c r="AF90" s="3"/>
      <c r="AG90" s="5">
        <f t="shared" si="26"/>
        <v>0</v>
      </c>
      <c r="AH90" s="5">
        <f t="shared" si="36"/>
        <v>0</v>
      </c>
      <c r="AI90" s="5">
        <f t="shared" si="29"/>
        <v>0</v>
      </c>
      <c r="AK90" s="113"/>
      <c r="AL90" s="3"/>
      <c r="AM90" s="5">
        <f t="shared" si="27"/>
        <v>0</v>
      </c>
      <c r="AN90" s="5">
        <f t="shared" si="37"/>
        <v>0</v>
      </c>
      <c r="AO90" s="5">
        <f t="shared" si="30"/>
        <v>0</v>
      </c>
      <c r="AQ90" s="113"/>
      <c r="AR90" s="3"/>
      <c r="AS90" s="5">
        <f t="shared" si="28"/>
        <v>0</v>
      </c>
      <c r="AT90" s="5">
        <f t="shared" si="38"/>
        <v>0</v>
      </c>
      <c r="AU90" s="5">
        <f t="shared" si="31"/>
        <v>0</v>
      </c>
    </row>
    <row r="91" spans="1:83" s="94" customFormat="1" ht="25.5" customHeight="1" x14ac:dyDescent="0.25">
      <c r="A91" s="88"/>
      <c r="B91" s="89"/>
      <c r="C91" s="90"/>
      <c r="D91" s="91"/>
      <c r="E91" s="88"/>
      <c r="F91" s="88"/>
      <c r="G91" s="88"/>
      <c r="H91" s="92"/>
      <c r="I91" s="88"/>
      <c r="J91" s="88"/>
      <c r="K91" s="88"/>
      <c r="L91" s="88"/>
      <c r="M91" s="88"/>
      <c r="N91" s="93"/>
      <c r="O91" s="93"/>
      <c r="P91" s="93"/>
      <c r="Q91" s="93"/>
      <c r="S91" s="113"/>
      <c r="T91" s="3"/>
      <c r="U91" s="5">
        <f t="shared" si="32"/>
        <v>0</v>
      </c>
      <c r="V91" s="5">
        <f t="shared" si="33"/>
        <v>0</v>
      </c>
      <c r="W91" s="5">
        <f t="shared" si="41"/>
        <v>0</v>
      </c>
      <c r="Y91" s="120"/>
      <c r="Z91" s="3"/>
      <c r="AA91" s="5">
        <f t="shared" si="34"/>
        <v>0</v>
      </c>
      <c r="AB91" s="5">
        <f t="shared" si="35"/>
        <v>0</v>
      </c>
      <c r="AC91" s="5">
        <f t="shared" si="42"/>
        <v>0</v>
      </c>
      <c r="AE91" s="113"/>
      <c r="AF91" s="3"/>
      <c r="AG91" s="5">
        <f t="shared" si="26"/>
        <v>0</v>
      </c>
      <c r="AH91" s="5">
        <f t="shared" si="36"/>
        <v>0</v>
      </c>
      <c r="AI91" s="5">
        <f t="shared" si="29"/>
        <v>0</v>
      </c>
      <c r="AK91" s="113"/>
      <c r="AL91" s="3"/>
      <c r="AM91" s="5">
        <f t="shared" si="27"/>
        <v>0</v>
      </c>
      <c r="AN91" s="5">
        <f t="shared" si="37"/>
        <v>0</v>
      </c>
      <c r="AO91" s="5">
        <f t="shared" si="30"/>
        <v>0</v>
      </c>
      <c r="AQ91" s="113"/>
      <c r="AR91" s="3"/>
      <c r="AS91" s="5">
        <f t="shared" si="28"/>
        <v>0</v>
      </c>
      <c r="AT91" s="5">
        <f t="shared" si="38"/>
        <v>0</v>
      </c>
      <c r="AU91" s="5">
        <f t="shared" si="31"/>
        <v>0</v>
      </c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3" ht="25.5" customHeight="1" x14ac:dyDescent="0.25">
      <c r="A92" s="3"/>
      <c r="B92" s="12" t="s">
        <v>21</v>
      </c>
      <c r="C92" s="3" t="s">
        <v>23</v>
      </c>
      <c r="D92" s="3"/>
      <c r="E92" s="3"/>
      <c r="F92" s="3" t="s">
        <v>18</v>
      </c>
      <c r="G92" s="3"/>
      <c r="H92" s="7" t="s">
        <v>22</v>
      </c>
      <c r="I92" s="3"/>
      <c r="J92" s="3"/>
      <c r="K92" s="3"/>
      <c r="L92" s="3">
        <v>0.05</v>
      </c>
      <c r="M92" s="5">
        <v>4.3600000000000003</v>
      </c>
      <c r="N92" s="5">
        <v>4.3600000000000003</v>
      </c>
      <c r="O92" s="5">
        <f t="shared" ref="O92:O95" si="46">L92*M92</f>
        <v>0.21800000000000003</v>
      </c>
      <c r="P92" s="5">
        <f t="shared" ref="P92:P95" si="47">N92*L92</f>
        <v>0.21800000000000003</v>
      </c>
      <c r="Q92" s="5" t="s">
        <v>140</v>
      </c>
      <c r="S92" s="113"/>
      <c r="T92" s="3">
        <v>0.05</v>
      </c>
      <c r="U92" s="5">
        <f t="shared" si="32"/>
        <v>0.21800000000000003</v>
      </c>
      <c r="V92" s="5">
        <f t="shared" si="33"/>
        <v>0.21800000000000003</v>
      </c>
      <c r="W92" s="5" t="s">
        <v>140</v>
      </c>
      <c r="Y92" s="120"/>
      <c r="Z92" s="3"/>
      <c r="AA92" s="5">
        <f t="shared" si="34"/>
        <v>0</v>
      </c>
      <c r="AB92" s="5">
        <f t="shared" si="35"/>
        <v>0</v>
      </c>
      <c r="AC92" s="5" t="s">
        <v>140</v>
      </c>
      <c r="AE92" s="113"/>
      <c r="AF92" s="3">
        <v>0.05</v>
      </c>
      <c r="AG92" s="5">
        <f t="shared" si="26"/>
        <v>0.21800000000000003</v>
      </c>
      <c r="AH92" s="5">
        <f t="shared" si="36"/>
        <v>0.21800000000000003</v>
      </c>
      <c r="AI92" s="5" t="s">
        <v>140</v>
      </c>
      <c r="AK92" s="113"/>
      <c r="AL92" s="3">
        <v>0.05</v>
      </c>
      <c r="AM92" s="5">
        <f t="shared" si="27"/>
        <v>0.21800000000000003</v>
      </c>
      <c r="AN92" s="5">
        <f t="shared" si="37"/>
        <v>0.21800000000000003</v>
      </c>
      <c r="AO92" s="5" t="s">
        <v>140</v>
      </c>
      <c r="AQ92" s="113"/>
      <c r="AR92" s="3"/>
      <c r="AS92" s="5">
        <f t="shared" si="28"/>
        <v>0</v>
      </c>
      <c r="AT92" s="5">
        <f t="shared" si="38"/>
        <v>0</v>
      </c>
      <c r="AU92" s="5" t="s">
        <v>140</v>
      </c>
    </row>
    <row r="93" spans="1:83" ht="25.5" customHeight="1" x14ac:dyDescent="0.25">
      <c r="A93" s="3"/>
      <c r="B93" s="12"/>
      <c r="C93" s="3" t="s">
        <v>314</v>
      </c>
      <c r="D93" s="3"/>
      <c r="E93" s="3"/>
      <c r="F93" s="3"/>
      <c r="G93" s="3"/>
      <c r="H93" s="7"/>
      <c r="I93" s="3"/>
      <c r="J93" s="3"/>
      <c r="K93" s="3"/>
      <c r="L93" s="3">
        <v>0</v>
      </c>
      <c r="M93" s="5">
        <v>0.39</v>
      </c>
      <c r="N93" s="5">
        <v>0.39</v>
      </c>
      <c r="O93" s="5">
        <f t="shared" si="46"/>
        <v>0</v>
      </c>
      <c r="P93" s="5">
        <f t="shared" si="47"/>
        <v>0</v>
      </c>
      <c r="Q93" s="5" t="s">
        <v>140</v>
      </c>
      <c r="S93" s="113"/>
      <c r="T93" s="3"/>
      <c r="U93" s="5">
        <f t="shared" si="32"/>
        <v>0</v>
      </c>
      <c r="V93" s="5">
        <f t="shared" si="33"/>
        <v>0</v>
      </c>
      <c r="W93" s="5" t="s">
        <v>140</v>
      </c>
      <c r="Y93" s="120"/>
      <c r="Z93" s="3"/>
      <c r="AA93" s="5">
        <f t="shared" si="34"/>
        <v>0</v>
      </c>
      <c r="AB93" s="5">
        <f t="shared" si="35"/>
        <v>0</v>
      </c>
      <c r="AC93" s="5" t="s">
        <v>140</v>
      </c>
      <c r="AE93" s="113"/>
      <c r="AF93" s="3"/>
      <c r="AG93" s="5">
        <f t="shared" si="26"/>
        <v>0</v>
      </c>
      <c r="AH93" s="5">
        <f t="shared" si="36"/>
        <v>0</v>
      </c>
      <c r="AI93" s="5" t="s">
        <v>140</v>
      </c>
      <c r="AK93" s="113"/>
      <c r="AL93" s="3"/>
      <c r="AM93" s="5">
        <f t="shared" si="27"/>
        <v>0</v>
      </c>
      <c r="AN93" s="5">
        <f t="shared" si="37"/>
        <v>0</v>
      </c>
      <c r="AO93" s="5" t="s">
        <v>140</v>
      </c>
      <c r="AQ93" s="113"/>
      <c r="AR93" s="3"/>
      <c r="AS93" s="5">
        <f t="shared" si="28"/>
        <v>0</v>
      </c>
      <c r="AT93" s="5">
        <f t="shared" si="38"/>
        <v>0</v>
      </c>
      <c r="AU93" s="5" t="s">
        <v>140</v>
      </c>
    </row>
    <row r="94" spans="1:83" ht="25.5" customHeight="1" x14ac:dyDescent="0.25">
      <c r="A94" s="3"/>
      <c r="B94" s="3"/>
      <c r="C94" s="3" t="s">
        <v>315</v>
      </c>
      <c r="D94" s="3"/>
      <c r="E94" s="3"/>
      <c r="F94" s="3"/>
      <c r="G94" s="3"/>
      <c r="H94" s="7"/>
      <c r="I94" s="3"/>
      <c r="J94" s="3"/>
      <c r="K94" s="3"/>
      <c r="L94" s="3">
        <v>0</v>
      </c>
      <c r="M94" s="5">
        <v>0</v>
      </c>
      <c r="N94" s="5">
        <v>0</v>
      </c>
      <c r="O94" s="5">
        <f t="shared" si="46"/>
        <v>0</v>
      </c>
      <c r="P94" s="5">
        <f t="shared" si="47"/>
        <v>0</v>
      </c>
      <c r="Q94" s="5" t="s">
        <v>140</v>
      </c>
      <c r="S94" s="113"/>
      <c r="T94" s="3"/>
      <c r="U94" s="5">
        <f t="shared" si="32"/>
        <v>0</v>
      </c>
      <c r="V94" s="5">
        <f t="shared" si="33"/>
        <v>0</v>
      </c>
      <c r="W94" s="5" t="s">
        <v>140</v>
      </c>
      <c r="Y94" s="120"/>
      <c r="Z94" s="3"/>
      <c r="AA94" s="5">
        <f t="shared" si="34"/>
        <v>0</v>
      </c>
      <c r="AB94" s="5">
        <f t="shared" si="35"/>
        <v>0</v>
      </c>
      <c r="AC94" s="5" t="s">
        <v>140</v>
      </c>
      <c r="AE94" s="113"/>
      <c r="AF94" s="3"/>
      <c r="AG94" s="5">
        <f t="shared" si="26"/>
        <v>0</v>
      </c>
      <c r="AH94" s="5">
        <f t="shared" si="36"/>
        <v>0</v>
      </c>
      <c r="AI94" s="5" t="s">
        <v>140</v>
      </c>
      <c r="AK94" s="113"/>
      <c r="AL94" s="3"/>
      <c r="AM94" s="5">
        <f t="shared" si="27"/>
        <v>0</v>
      </c>
      <c r="AN94" s="5">
        <f t="shared" si="37"/>
        <v>0</v>
      </c>
      <c r="AO94" s="5" t="s">
        <v>140</v>
      </c>
      <c r="AQ94" s="113"/>
      <c r="AR94" s="3"/>
      <c r="AS94" s="5">
        <f t="shared" si="28"/>
        <v>0</v>
      </c>
      <c r="AT94" s="5">
        <f t="shared" si="38"/>
        <v>0</v>
      </c>
      <c r="AU94" s="5" t="s">
        <v>140</v>
      </c>
    </row>
    <row r="95" spans="1:83" ht="25.5" customHeight="1" x14ac:dyDescent="0.25">
      <c r="A95" s="3"/>
      <c r="B95" s="3"/>
      <c r="C95" s="3" t="s">
        <v>316</v>
      </c>
      <c r="D95" s="3"/>
      <c r="E95" s="3"/>
      <c r="F95" s="3"/>
      <c r="G95" s="3"/>
      <c r="H95" s="7"/>
      <c r="I95" s="3"/>
      <c r="J95" s="3"/>
      <c r="K95" s="3"/>
      <c r="L95" s="3">
        <v>0</v>
      </c>
      <c r="M95" s="5">
        <v>0</v>
      </c>
      <c r="N95" s="5">
        <v>0</v>
      </c>
      <c r="O95" s="5">
        <f t="shared" si="46"/>
        <v>0</v>
      </c>
      <c r="P95" s="5">
        <f t="shared" si="47"/>
        <v>0</v>
      </c>
      <c r="Q95" s="5" t="s">
        <v>140</v>
      </c>
      <c r="S95" s="113"/>
      <c r="T95" s="3"/>
      <c r="U95" s="5">
        <f t="shared" si="32"/>
        <v>0</v>
      </c>
      <c r="V95" s="5">
        <f t="shared" si="33"/>
        <v>0</v>
      </c>
      <c r="W95" s="5" t="s">
        <v>140</v>
      </c>
      <c r="Y95" s="120"/>
      <c r="Z95" s="3"/>
      <c r="AA95" s="5">
        <f t="shared" si="34"/>
        <v>0</v>
      </c>
      <c r="AB95" s="5">
        <f t="shared" si="35"/>
        <v>0</v>
      </c>
      <c r="AC95" s="5" t="s">
        <v>140</v>
      </c>
      <c r="AE95" s="113"/>
      <c r="AF95" s="3"/>
      <c r="AG95" s="5">
        <f t="shared" si="26"/>
        <v>0</v>
      </c>
      <c r="AH95" s="5">
        <f t="shared" si="36"/>
        <v>0</v>
      </c>
      <c r="AI95" s="5" t="s">
        <v>140</v>
      </c>
      <c r="AK95" s="113"/>
      <c r="AL95" s="3"/>
      <c r="AM95" s="5">
        <f t="shared" si="27"/>
        <v>0</v>
      </c>
      <c r="AN95" s="5">
        <f t="shared" si="37"/>
        <v>0</v>
      </c>
      <c r="AO95" s="5" t="s">
        <v>140</v>
      </c>
      <c r="AQ95" s="113"/>
      <c r="AR95" s="3"/>
      <c r="AS95" s="5">
        <f t="shared" si="28"/>
        <v>0</v>
      </c>
      <c r="AT95" s="5">
        <f t="shared" si="38"/>
        <v>0</v>
      </c>
      <c r="AU95" s="5" t="s">
        <v>140</v>
      </c>
    </row>
    <row r="96" spans="1:83" ht="25.5" customHeight="1" x14ac:dyDescent="0.25">
      <c r="A96" s="3"/>
      <c r="B96" s="3"/>
      <c r="C96" s="3"/>
      <c r="D96" s="3"/>
      <c r="E96" s="3"/>
      <c r="F96" s="3"/>
      <c r="G96" s="3"/>
      <c r="H96" s="7"/>
      <c r="I96" s="3"/>
      <c r="J96" s="3"/>
      <c r="K96" s="3"/>
      <c r="L96" s="3"/>
      <c r="M96" s="3"/>
      <c r="N96" s="5"/>
      <c r="O96" s="5"/>
      <c r="P96" s="5"/>
      <c r="Q96" s="5"/>
      <c r="S96" s="113"/>
      <c r="T96" s="3"/>
      <c r="U96" s="5">
        <f t="shared" si="32"/>
        <v>0</v>
      </c>
      <c r="V96" s="5">
        <f t="shared" si="33"/>
        <v>0</v>
      </c>
      <c r="W96" s="5">
        <f t="shared" si="41"/>
        <v>0</v>
      </c>
      <c r="Y96" s="120"/>
      <c r="Z96" s="3"/>
      <c r="AA96" s="5">
        <f t="shared" si="34"/>
        <v>0</v>
      </c>
      <c r="AB96" s="5">
        <f t="shared" si="35"/>
        <v>0</v>
      </c>
      <c r="AC96" s="5">
        <f t="shared" si="42"/>
        <v>0</v>
      </c>
      <c r="AE96" s="113"/>
      <c r="AF96" s="3"/>
      <c r="AG96" s="5">
        <f t="shared" si="26"/>
        <v>0</v>
      </c>
      <c r="AH96" s="5">
        <f t="shared" si="36"/>
        <v>0</v>
      </c>
      <c r="AI96" s="5">
        <f t="shared" si="29"/>
        <v>0</v>
      </c>
      <c r="AK96" s="113"/>
      <c r="AL96" s="3"/>
      <c r="AM96" s="5">
        <f t="shared" si="27"/>
        <v>0</v>
      </c>
      <c r="AN96" s="5">
        <f t="shared" si="37"/>
        <v>0</v>
      </c>
      <c r="AO96" s="5">
        <f t="shared" si="30"/>
        <v>0</v>
      </c>
      <c r="AQ96" s="113"/>
      <c r="AR96" s="3"/>
      <c r="AS96" s="5">
        <f t="shared" si="28"/>
        <v>0</v>
      </c>
      <c r="AT96" s="5">
        <f t="shared" si="38"/>
        <v>0</v>
      </c>
      <c r="AU96" s="5">
        <f t="shared" si="31"/>
        <v>0</v>
      </c>
    </row>
    <row r="97" spans="1:83" ht="25.5" customHeight="1" x14ac:dyDescent="0.25">
      <c r="A97" s="3"/>
      <c r="B97" s="3"/>
      <c r="C97" s="3"/>
      <c r="D97" s="3"/>
      <c r="E97" s="3"/>
      <c r="F97" s="3"/>
      <c r="G97" s="3"/>
      <c r="H97" s="7"/>
      <c r="I97" s="3"/>
      <c r="J97" s="3"/>
      <c r="K97" s="3"/>
      <c r="L97" s="3"/>
      <c r="M97" s="3"/>
      <c r="N97" s="5"/>
      <c r="O97" s="5"/>
      <c r="P97" s="5"/>
      <c r="Q97" s="5"/>
      <c r="S97" s="113"/>
      <c r="T97" s="3"/>
      <c r="U97" s="5">
        <f t="shared" si="32"/>
        <v>0</v>
      </c>
      <c r="V97" s="5">
        <f t="shared" si="33"/>
        <v>0</v>
      </c>
      <c r="W97" s="5">
        <f t="shared" si="41"/>
        <v>0</v>
      </c>
      <c r="Y97" s="120"/>
      <c r="Z97" s="3"/>
      <c r="AA97" s="5">
        <f t="shared" si="34"/>
        <v>0</v>
      </c>
      <c r="AB97" s="5">
        <f t="shared" si="35"/>
        <v>0</v>
      </c>
      <c r="AC97" s="5">
        <f t="shared" si="42"/>
        <v>0</v>
      </c>
      <c r="AE97" s="113"/>
      <c r="AF97" s="3"/>
      <c r="AG97" s="5">
        <f t="shared" si="26"/>
        <v>0</v>
      </c>
      <c r="AH97" s="5">
        <f t="shared" si="36"/>
        <v>0</v>
      </c>
      <c r="AI97" s="5">
        <f t="shared" si="29"/>
        <v>0</v>
      </c>
      <c r="AK97" s="113"/>
      <c r="AL97" s="3"/>
      <c r="AM97" s="5">
        <f t="shared" si="27"/>
        <v>0</v>
      </c>
      <c r="AN97" s="5">
        <f t="shared" si="37"/>
        <v>0</v>
      </c>
      <c r="AO97" s="5">
        <f t="shared" si="30"/>
        <v>0</v>
      </c>
      <c r="AQ97" s="113"/>
      <c r="AR97" s="3"/>
      <c r="AS97" s="5">
        <f t="shared" si="28"/>
        <v>0</v>
      </c>
      <c r="AT97" s="5">
        <f t="shared" si="38"/>
        <v>0</v>
      </c>
      <c r="AU97" s="5">
        <f t="shared" si="31"/>
        <v>0</v>
      </c>
    </row>
    <row r="98" spans="1:83" ht="25.5" customHeight="1" x14ac:dyDescent="0.25">
      <c r="A98" s="3"/>
      <c r="B98" s="3"/>
      <c r="C98" s="3"/>
      <c r="D98" s="3"/>
      <c r="E98" s="3"/>
      <c r="F98" s="3"/>
      <c r="G98" s="3"/>
      <c r="H98" s="7"/>
      <c r="I98" s="3"/>
      <c r="J98" s="3"/>
      <c r="K98" s="3"/>
      <c r="L98" s="3"/>
      <c r="M98" s="3"/>
      <c r="N98" s="5"/>
      <c r="O98" s="5"/>
      <c r="P98" s="5"/>
      <c r="Q98" s="5"/>
      <c r="S98" s="113"/>
      <c r="T98" s="3"/>
      <c r="U98" s="5">
        <f t="shared" si="32"/>
        <v>0</v>
      </c>
      <c r="V98" s="5">
        <f t="shared" si="33"/>
        <v>0</v>
      </c>
      <c r="W98" s="5">
        <f t="shared" si="41"/>
        <v>0</v>
      </c>
      <c r="Y98" s="120"/>
      <c r="Z98" s="3"/>
      <c r="AA98" s="5">
        <f t="shared" si="34"/>
        <v>0</v>
      </c>
      <c r="AB98" s="5">
        <f t="shared" si="35"/>
        <v>0</v>
      </c>
      <c r="AC98" s="5">
        <f t="shared" si="42"/>
        <v>0</v>
      </c>
      <c r="AE98" s="113"/>
      <c r="AF98" s="3"/>
      <c r="AG98" s="5">
        <f t="shared" si="26"/>
        <v>0</v>
      </c>
      <c r="AH98" s="5">
        <f t="shared" si="36"/>
        <v>0</v>
      </c>
      <c r="AI98" s="5">
        <f t="shared" si="29"/>
        <v>0</v>
      </c>
      <c r="AK98" s="113"/>
      <c r="AL98" s="3"/>
      <c r="AM98" s="5">
        <f t="shared" si="27"/>
        <v>0</v>
      </c>
      <c r="AN98" s="5">
        <f t="shared" si="37"/>
        <v>0</v>
      </c>
      <c r="AO98" s="5">
        <f t="shared" si="30"/>
        <v>0</v>
      </c>
      <c r="AQ98" s="113"/>
      <c r="AR98" s="3"/>
      <c r="AS98" s="5">
        <f t="shared" si="28"/>
        <v>0</v>
      </c>
      <c r="AT98" s="5">
        <f t="shared" si="38"/>
        <v>0</v>
      </c>
      <c r="AU98" s="5">
        <f t="shared" si="31"/>
        <v>0</v>
      </c>
    </row>
    <row r="99" spans="1:83" s="6" customFormat="1" ht="25.5" customHeight="1" x14ac:dyDescent="0.25">
      <c r="A99" s="3"/>
      <c r="B99" s="3"/>
      <c r="C99" s="3"/>
      <c r="D99" s="3"/>
      <c r="E99" s="3"/>
      <c r="F99" s="3"/>
      <c r="G99" s="3"/>
      <c r="H99" s="4"/>
      <c r="I99" s="4"/>
      <c r="J99" s="4"/>
      <c r="K99" s="4"/>
      <c r="L99" s="3"/>
      <c r="M99" s="3"/>
      <c r="N99" s="96" t="s">
        <v>5</v>
      </c>
      <c r="O99" s="96" t="e">
        <f>SUM(O3:O98)</f>
        <v>#REF!</v>
      </c>
      <c r="P99" s="96" t="e">
        <f>SUM(P3:P98)</f>
        <v>#REF!</v>
      </c>
      <c r="Q99" s="96" t="e">
        <f>SUM(Q3:Q98)</f>
        <v>#REF!</v>
      </c>
      <c r="R99" s="2"/>
      <c r="S99" s="113" t="str">
        <f>S89</f>
        <v>BUTTON MOUNT WUTH LARGE LOW &amp; BLADE VARIETY</v>
      </c>
      <c r="T99" s="2"/>
      <c r="U99" s="96" t="e">
        <f>SUM(U3:U98)</f>
        <v>#REF!</v>
      </c>
      <c r="V99" s="96" t="e">
        <f>SUM(V3:V98)</f>
        <v>#REF!</v>
      </c>
      <c r="W99" s="96" t="e">
        <f>SUM(W3:W98)</f>
        <v>#REF!</v>
      </c>
      <c r="X99" s="2"/>
      <c r="Y99" s="120" t="str">
        <f>Y89</f>
        <v>Variety Wheels &amp; Treads</v>
      </c>
      <c r="Z99" s="2"/>
      <c r="AA99" s="96" t="e">
        <f>SUM(AA3:AA98)</f>
        <v>#REF!</v>
      </c>
      <c r="AB99" s="96" t="e">
        <f>SUM(AB3:AB98)</f>
        <v>#REF!</v>
      </c>
      <c r="AC99" s="96" t="e">
        <f>SUM(AC3:AC98)</f>
        <v>#REF!</v>
      </c>
      <c r="AD99" s="2"/>
      <c r="AE99" s="113" t="str">
        <f>AE89</f>
        <v>Extra Sensors</v>
      </c>
      <c r="AF99" s="2"/>
      <c r="AG99" s="96" t="e">
        <f>SUM(AG3:AG98)</f>
        <v>#REF!</v>
      </c>
      <c r="AH99" s="96" t="e">
        <f>SUM(AH3:AH98)</f>
        <v>#REF!</v>
      </c>
      <c r="AI99" s="96" t="e">
        <f>SUM(AI3:AI98)</f>
        <v>#REF!</v>
      </c>
      <c r="AJ99" s="2"/>
      <c r="AK99" s="113" t="str">
        <f>AK89</f>
        <v>Brain Box</v>
      </c>
      <c r="AL99" s="2"/>
      <c r="AM99" s="96" t="e">
        <f>SUM(AM3:AM98)</f>
        <v>#REF!</v>
      </c>
      <c r="AN99" s="96" t="e">
        <f>SUM(AN3:AN98)</f>
        <v>#REF!</v>
      </c>
      <c r="AO99" s="96" t="e">
        <f>SUM(AO3:AO98)</f>
        <v>#REF!</v>
      </c>
      <c r="AP99" s="2"/>
      <c r="AQ99" s="113" t="str">
        <f>AQ89</f>
        <v>Servo Control (Gripper or Flag)</v>
      </c>
      <c r="AR99" s="2"/>
      <c r="AS99" s="96" t="e">
        <f>SUM(AS3:AS98)</f>
        <v>#REF!</v>
      </c>
      <c r="AT99" s="96" t="e">
        <f>SUM(AT3:AT98)</f>
        <v>#REF!</v>
      </c>
      <c r="AU99" s="96" t="e">
        <f>SUM(AU3:AU98)</f>
        <v>#REF!</v>
      </c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</row>
    <row r="100" spans="1:83" ht="25.5" customHeight="1" x14ac:dyDescent="0.25">
      <c r="A100" s="3"/>
      <c r="B100" s="3"/>
      <c r="C100" s="3"/>
      <c r="D100" s="3"/>
      <c r="E100" s="3"/>
      <c r="F100" s="3"/>
      <c r="G100" s="3"/>
      <c r="H100" s="7"/>
      <c r="I100" s="3"/>
      <c r="J100" s="3"/>
      <c r="K100" s="3"/>
      <c r="L100" s="3"/>
      <c r="M100" s="3"/>
      <c r="N100" s="5"/>
      <c r="O100" s="5" t="s">
        <v>298</v>
      </c>
      <c r="P100" s="5"/>
      <c r="Q100" s="5"/>
      <c r="S100" s="113"/>
      <c r="U100" s="5" t="s">
        <v>298</v>
      </c>
      <c r="V100" s="5"/>
      <c r="W100" s="5"/>
      <c r="Y100" s="120"/>
      <c r="AA100" s="5" t="s">
        <v>298</v>
      </c>
      <c r="AB100" s="5"/>
      <c r="AC100" s="5"/>
      <c r="AE100" s="113"/>
      <c r="AG100" s="5" t="s">
        <v>298</v>
      </c>
      <c r="AH100" s="5"/>
      <c r="AI100" s="5"/>
      <c r="AK100" s="113"/>
      <c r="AM100" s="5" t="s">
        <v>298</v>
      </c>
      <c r="AN100" s="5"/>
      <c r="AO100" s="5"/>
      <c r="AQ100" s="113"/>
      <c r="AS100" s="5" t="s">
        <v>298</v>
      </c>
      <c r="AT100" s="5"/>
      <c r="AU100" s="5"/>
    </row>
    <row r="101" spans="1:83" ht="25.5" customHeight="1" x14ac:dyDescent="0.25">
      <c r="A101" s="3"/>
      <c r="B101" s="3"/>
      <c r="C101" s="3"/>
      <c r="D101" s="3"/>
      <c r="E101" s="3"/>
      <c r="F101" s="3"/>
      <c r="G101" s="3"/>
      <c r="H101" s="7"/>
      <c r="I101" s="3"/>
      <c r="J101" s="3"/>
      <c r="K101" s="3"/>
      <c r="L101" s="3"/>
      <c r="M101" s="3"/>
      <c r="N101" s="5"/>
      <c r="O101" s="5"/>
      <c r="P101" s="5" t="s">
        <v>297</v>
      </c>
      <c r="Q101" s="5"/>
      <c r="S101" s="113"/>
      <c r="U101" s="5"/>
      <c r="V101" s="5" t="s">
        <v>297</v>
      </c>
      <c r="W101" s="5"/>
      <c r="Y101" s="120"/>
      <c r="AA101" s="5"/>
      <c r="AB101" s="5" t="s">
        <v>297</v>
      </c>
      <c r="AC101" s="5"/>
      <c r="AE101" s="113"/>
      <c r="AG101" s="5"/>
      <c r="AH101" s="5" t="s">
        <v>297</v>
      </c>
      <c r="AI101" s="5"/>
      <c r="AK101" s="113"/>
      <c r="AM101" s="5"/>
      <c r="AN101" s="5" t="s">
        <v>297</v>
      </c>
      <c r="AO101" s="5"/>
      <c r="AQ101" s="113"/>
      <c r="AS101" s="5"/>
      <c r="AT101" s="5" t="s">
        <v>297</v>
      </c>
      <c r="AU101" s="5"/>
    </row>
    <row r="102" spans="1:83" ht="25.5" customHeight="1" x14ac:dyDescent="0.25">
      <c r="A102" s="3"/>
      <c r="B102" s="3"/>
      <c r="C102" s="3"/>
      <c r="D102" s="3"/>
      <c r="E102" s="3"/>
      <c r="F102" s="3"/>
      <c r="G102" s="3"/>
      <c r="H102" s="7"/>
      <c r="I102" s="3"/>
      <c r="J102" s="3"/>
      <c r="K102" s="3"/>
      <c r="L102" s="3"/>
      <c r="M102" s="3"/>
      <c r="N102" s="5"/>
      <c r="O102" s="5"/>
      <c r="P102" s="5"/>
      <c r="Q102" s="5"/>
      <c r="S102" s="113"/>
      <c r="U102" s="5"/>
      <c r="V102" s="5"/>
      <c r="W102" s="5"/>
      <c r="Y102" s="120"/>
      <c r="AA102" s="5"/>
      <c r="AB102" s="5"/>
      <c r="AC102" s="5"/>
      <c r="AE102" s="113"/>
      <c r="AG102" s="5"/>
      <c r="AH102" s="5"/>
      <c r="AI102" s="5"/>
      <c r="AK102" s="113"/>
      <c r="AM102" s="5"/>
      <c r="AN102" s="5"/>
      <c r="AO102" s="5"/>
      <c r="AQ102" s="113"/>
      <c r="AS102" s="5"/>
      <c r="AT102" s="5"/>
      <c r="AU102" s="5"/>
    </row>
    <row r="103" spans="1:83" ht="25.5" customHeight="1" x14ac:dyDescent="0.25">
      <c r="A103" s="3"/>
      <c r="B103" s="3"/>
      <c r="C103" s="3"/>
      <c r="D103" s="3"/>
      <c r="E103" s="3"/>
      <c r="F103" s="3"/>
      <c r="G103" s="3"/>
      <c r="H103" s="7"/>
      <c r="I103" s="3"/>
      <c r="J103" s="3"/>
      <c r="K103" s="3"/>
      <c r="L103" s="3"/>
      <c r="M103" s="3"/>
      <c r="N103" s="5"/>
      <c r="O103" s="5" t="s">
        <v>299</v>
      </c>
      <c r="P103" s="5" t="s">
        <v>299</v>
      </c>
      <c r="Q103" s="5"/>
      <c r="S103" s="113"/>
      <c r="U103" s="5" t="s">
        <v>299</v>
      </c>
      <c r="V103" s="5" t="s">
        <v>299</v>
      </c>
      <c r="W103" s="5"/>
      <c r="Y103" s="120"/>
      <c r="AA103" s="5" t="s">
        <v>299</v>
      </c>
      <c r="AB103" s="5" t="s">
        <v>299</v>
      </c>
      <c r="AC103" s="5"/>
      <c r="AE103" s="113"/>
      <c r="AG103" s="5" t="s">
        <v>299</v>
      </c>
      <c r="AH103" s="5" t="s">
        <v>299</v>
      </c>
      <c r="AI103" s="5"/>
      <c r="AK103" s="113"/>
      <c r="AM103" s="5" t="s">
        <v>299</v>
      </c>
      <c r="AN103" s="5" t="s">
        <v>299</v>
      </c>
      <c r="AO103" s="5"/>
      <c r="AQ103" s="113"/>
      <c r="AS103" s="5" t="s">
        <v>299</v>
      </c>
      <c r="AT103" s="5" t="s">
        <v>299</v>
      </c>
      <c r="AU103" s="5"/>
    </row>
    <row r="104" spans="1:83" ht="25.5" customHeight="1" x14ac:dyDescent="0.25">
      <c r="A104" s="3"/>
      <c r="B104" s="3"/>
      <c r="C104" s="3"/>
      <c r="D104" s="3"/>
      <c r="E104" s="3"/>
      <c r="F104" s="3"/>
      <c r="G104" s="3"/>
      <c r="H104" s="7"/>
      <c r="I104" s="3"/>
      <c r="J104" s="3"/>
      <c r="K104" s="3"/>
      <c r="L104" s="3"/>
      <c r="M104" s="3"/>
      <c r="N104" s="5"/>
      <c r="O104" s="5" t="e">
        <f>Q99-O99</f>
        <v>#REF!</v>
      </c>
      <c r="P104" s="5" t="e">
        <f>Q99-P99</f>
        <v>#REF!</v>
      </c>
      <c r="Q104" s="5"/>
      <c r="S104" s="113"/>
      <c r="U104" s="5" t="e">
        <f>W99-U99</f>
        <v>#REF!</v>
      </c>
      <c r="V104" s="5" t="e">
        <f>W99-V99</f>
        <v>#REF!</v>
      </c>
      <c r="W104" s="5"/>
      <c r="Y104" s="120"/>
      <c r="AA104" s="5" t="e">
        <f>AC99-AA99</f>
        <v>#REF!</v>
      </c>
      <c r="AB104" s="5" t="e">
        <f>AC99-AB99</f>
        <v>#REF!</v>
      </c>
      <c r="AC104" s="5"/>
      <c r="AE104" s="113"/>
      <c r="AG104" s="5" t="e">
        <f>AI99-AG99</f>
        <v>#REF!</v>
      </c>
      <c r="AH104" s="5" t="e">
        <f>AI99-AH99</f>
        <v>#REF!</v>
      </c>
      <c r="AI104" s="5"/>
      <c r="AK104" s="113"/>
      <c r="AM104" s="5" t="e">
        <f>AO99-AM99</f>
        <v>#REF!</v>
      </c>
      <c r="AN104" s="5" t="e">
        <f>AO99-AN99</f>
        <v>#REF!</v>
      </c>
      <c r="AO104" s="5"/>
      <c r="AQ104" s="113"/>
      <c r="AS104" s="5" t="e">
        <f>AU99-AS99</f>
        <v>#REF!</v>
      </c>
      <c r="AT104" s="5" t="e">
        <f>AU99-AT99</f>
        <v>#REF!</v>
      </c>
      <c r="AU104" s="5"/>
    </row>
    <row r="105" spans="1:83" ht="25.5" customHeight="1" x14ac:dyDescent="0.25">
      <c r="A105" s="3"/>
      <c r="B105" s="3"/>
      <c r="C105" s="3"/>
      <c r="D105" s="3"/>
      <c r="E105" s="3"/>
      <c r="F105" s="3"/>
      <c r="G105" s="3"/>
      <c r="H105" s="7"/>
      <c r="I105" s="3"/>
      <c r="J105" s="3"/>
      <c r="K105" s="3"/>
      <c r="L105" s="3"/>
      <c r="M105" s="3"/>
      <c r="N105" s="5"/>
      <c r="O105" s="5"/>
      <c r="P105" s="5"/>
      <c r="Q105" s="5"/>
      <c r="S105" s="113"/>
      <c r="Y105" s="120"/>
      <c r="AE105" s="113"/>
      <c r="AK105" s="113"/>
      <c r="AQ105" s="113"/>
    </row>
    <row r="106" spans="1:83" ht="25.5" customHeight="1" x14ac:dyDescent="0.25">
      <c r="A106" s="3"/>
      <c r="B106" s="3"/>
      <c r="C106" s="3"/>
      <c r="D106" s="3"/>
      <c r="E106" s="3"/>
      <c r="F106" s="3"/>
      <c r="G106" s="3"/>
      <c r="H106" s="7"/>
      <c r="I106" s="3"/>
      <c r="J106" s="3"/>
      <c r="K106" s="3"/>
      <c r="L106" s="3"/>
      <c r="M106" s="3"/>
      <c r="N106" s="5"/>
      <c r="O106" s="5"/>
      <c r="P106" s="5"/>
      <c r="Q106" s="5"/>
      <c r="S106" s="113"/>
      <c r="Y106" s="120"/>
      <c r="AE106" s="113"/>
      <c r="AK106" s="113"/>
      <c r="AQ106" s="113"/>
    </row>
    <row r="107" spans="1:83" ht="25.5" customHeight="1" x14ac:dyDescent="0.25">
      <c r="A107" s="3"/>
      <c r="B107" s="3"/>
      <c r="C107" s="3"/>
      <c r="D107" s="3"/>
      <c r="E107" s="3"/>
      <c r="F107" s="3"/>
      <c r="G107" s="3"/>
      <c r="H107" s="7"/>
      <c r="I107" s="3"/>
      <c r="J107" s="3"/>
      <c r="K107" s="3"/>
      <c r="L107" s="3"/>
      <c r="M107" s="3"/>
      <c r="N107" s="5"/>
      <c r="O107" s="5"/>
      <c r="P107" s="5"/>
      <c r="Q107" s="5"/>
      <c r="S107" s="113"/>
      <c r="Y107" s="120"/>
      <c r="AE107" s="113"/>
      <c r="AK107" s="113"/>
      <c r="AQ107" s="113"/>
    </row>
    <row r="108" spans="1:83" ht="25.5" customHeight="1" x14ac:dyDescent="0.25">
      <c r="A108" s="3"/>
      <c r="B108" s="3"/>
      <c r="C108" s="3"/>
      <c r="D108" s="3"/>
      <c r="E108" s="3"/>
      <c r="F108" s="3"/>
      <c r="G108" s="3"/>
      <c r="H108" s="7"/>
      <c r="I108" s="3"/>
      <c r="J108" s="3"/>
      <c r="K108" s="3"/>
      <c r="L108" s="3"/>
      <c r="M108" s="3"/>
      <c r="N108" s="5"/>
      <c r="O108" s="5"/>
      <c r="P108" s="5"/>
      <c r="Q108" s="5"/>
      <c r="S108" s="113"/>
      <c r="Y108" s="120"/>
      <c r="AE108" s="113"/>
      <c r="AK108" s="113"/>
      <c r="AQ108" s="113"/>
    </row>
    <row r="109" spans="1:83" ht="25.5" customHeight="1" x14ac:dyDescent="0.25">
      <c r="A109" s="3"/>
      <c r="B109" s="3"/>
      <c r="C109" s="3"/>
      <c r="D109" s="3"/>
      <c r="E109" s="3"/>
      <c r="F109" s="3"/>
      <c r="G109" s="3"/>
      <c r="H109" s="7"/>
      <c r="I109" s="3"/>
      <c r="J109" s="3"/>
      <c r="K109" s="3"/>
      <c r="L109" s="3"/>
      <c r="M109" s="3"/>
      <c r="N109" s="5"/>
      <c r="O109" s="5"/>
      <c r="P109" s="5"/>
      <c r="Q109" s="5"/>
    </row>
    <row r="110" spans="1:83" ht="25.5" customHeight="1" x14ac:dyDescent="0.25">
      <c r="A110" s="3"/>
      <c r="B110" s="3"/>
      <c r="C110" s="3"/>
      <c r="D110" s="3"/>
      <c r="E110" s="3"/>
      <c r="F110" s="3"/>
      <c r="G110" s="3"/>
      <c r="H110" s="7"/>
      <c r="I110" s="3"/>
      <c r="J110" s="3"/>
      <c r="K110" s="3"/>
      <c r="L110" s="3"/>
      <c r="M110" s="3"/>
      <c r="N110" s="5"/>
      <c r="O110" s="5"/>
      <c r="P110" s="5"/>
      <c r="Q110" s="5"/>
    </row>
    <row r="111" spans="1:83" ht="25.5" customHeight="1" x14ac:dyDescent="0.25">
      <c r="A111" s="3"/>
      <c r="B111" s="3"/>
      <c r="C111" s="3"/>
      <c r="D111" s="3"/>
      <c r="E111" s="3"/>
      <c r="F111" s="3"/>
      <c r="G111" s="3"/>
      <c r="H111" s="7"/>
      <c r="I111" s="3"/>
      <c r="J111" s="3"/>
      <c r="K111" s="3"/>
      <c r="L111" s="3"/>
      <c r="M111" s="3"/>
      <c r="N111" s="5"/>
      <c r="O111" s="5"/>
      <c r="P111" s="5"/>
      <c r="Q111" s="5"/>
    </row>
    <row r="112" spans="1:83" ht="25.5" customHeight="1" x14ac:dyDescent="0.25">
      <c r="A112" s="3"/>
      <c r="B112" s="3"/>
      <c r="C112" s="3"/>
      <c r="D112" s="3"/>
      <c r="E112" s="3"/>
      <c r="F112" s="3"/>
      <c r="G112" s="3"/>
      <c r="H112" s="7"/>
      <c r="I112" s="3"/>
      <c r="J112" s="3"/>
      <c r="K112" s="3"/>
      <c r="L112" s="3"/>
      <c r="M112" s="3"/>
      <c r="N112" s="5"/>
      <c r="O112" s="5"/>
      <c r="P112" s="5"/>
      <c r="Q112" s="5"/>
    </row>
    <row r="113" spans="1:17" ht="25.5" customHeight="1" x14ac:dyDescent="0.25">
      <c r="A113" s="3"/>
      <c r="B113" s="3"/>
      <c r="C113" s="3"/>
      <c r="D113" s="3"/>
      <c r="E113" s="3"/>
      <c r="F113" s="3"/>
      <c r="G113" s="3"/>
      <c r="H113" s="7"/>
      <c r="I113" s="3"/>
      <c r="J113" s="3"/>
      <c r="K113" s="3"/>
      <c r="L113" s="3"/>
      <c r="M113" s="3"/>
      <c r="N113" s="5"/>
      <c r="O113" s="5"/>
      <c r="P113" s="5"/>
      <c r="Q113" s="5"/>
    </row>
    <row r="114" spans="1:17" ht="25.5" customHeight="1" x14ac:dyDescent="0.25">
      <c r="A114" s="3"/>
      <c r="B114" s="3"/>
      <c r="C114" s="3"/>
      <c r="D114" s="3"/>
      <c r="E114" s="3"/>
      <c r="F114" s="3"/>
      <c r="G114" s="3"/>
      <c r="H114" s="7"/>
      <c r="I114" s="3"/>
      <c r="J114" s="3"/>
      <c r="K114" s="3"/>
      <c r="L114" s="3"/>
      <c r="M114" s="3"/>
      <c r="N114" s="5"/>
      <c r="O114" s="5"/>
      <c r="P114" s="5"/>
      <c r="Q114" s="5"/>
    </row>
    <row r="115" spans="1:17" ht="25.5" customHeight="1" x14ac:dyDescent="0.25">
      <c r="A115" s="3"/>
      <c r="B115" s="3"/>
      <c r="C115" s="3"/>
      <c r="D115" s="3"/>
      <c r="E115" s="3"/>
      <c r="F115" s="3"/>
      <c r="G115" s="3"/>
      <c r="H115" s="7"/>
      <c r="I115" s="3"/>
      <c r="J115" s="3"/>
      <c r="K115" s="3"/>
      <c r="L115" s="3"/>
      <c r="M115" s="3"/>
      <c r="N115" s="5"/>
      <c r="O115" s="5"/>
      <c r="P115" s="5"/>
      <c r="Q115" s="5"/>
    </row>
    <row r="116" spans="1:17" ht="25.5" customHeight="1" x14ac:dyDescent="0.25">
      <c r="A116" s="3"/>
      <c r="B116" s="3"/>
      <c r="C116" s="3"/>
      <c r="D116" s="3"/>
      <c r="E116" s="3"/>
      <c r="F116" s="3"/>
      <c r="G116" s="3"/>
      <c r="H116" s="7"/>
      <c r="I116" s="3"/>
      <c r="J116" s="3"/>
      <c r="K116" s="3"/>
      <c r="L116" s="3"/>
      <c r="M116" s="3"/>
      <c r="N116" s="5"/>
      <c r="O116" s="5"/>
      <c r="P116" s="5"/>
      <c r="Q116" s="5"/>
    </row>
    <row r="117" spans="1:17" ht="25.5" customHeight="1" x14ac:dyDescent="0.25">
      <c r="A117" s="3"/>
      <c r="B117" s="3"/>
      <c r="C117" s="3"/>
      <c r="D117" s="3"/>
      <c r="E117" s="3"/>
      <c r="F117" s="3"/>
      <c r="G117" s="3"/>
      <c r="H117" s="7"/>
      <c r="I117" s="3"/>
      <c r="J117" s="3"/>
      <c r="K117" s="3"/>
      <c r="L117" s="3"/>
      <c r="M117" s="3"/>
      <c r="N117" s="5"/>
      <c r="O117" s="5"/>
      <c r="P117" s="5"/>
      <c r="Q117" s="5"/>
    </row>
    <row r="118" spans="1:17" ht="25.5" customHeight="1" x14ac:dyDescent="0.25">
      <c r="A118" s="3"/>
      <c r="B118" s="3"/>
      <c r="C118" s="3"/>
      <c r="D118" s="3"/>
      <c r="E118" s="3"/>
      <c r="F118" s="3"/>
      <c r="G118" s="3"/>
      <c r="H118" s="7"/>
      <c r="I118" s="3"/>
      <c r="J118" s="3"/>
      <c r="K118" s="3"/>
      <c r="L118" s="3"/>
      <c r="M118" s="3"/>
      <c r="N118" s="5"/>
      <c r="O118" s="5"/>
      <c r="P118" s="5"/>
      <c r="Q118" s="5"/>
    </row>
    <row r="119" spans="1:17" ht="25.5" customHeight="1" x14ac:dyDescent="0.25">
      <c r="A119" s="3"/>
      <c r="B119" s="3"/>
      <c r="C119" s="3"/>
      <c r="D119" s="3"/>
      <c r="E119" s="3"/>
      <c r="F119" s="3"/>
      <c r="G119" s="3"/>
      <c r="H119" s="7"/>
      <c r="I119" s="3"/>
      <c r="J119" s="3"/>
      <c r="K119" s="3"/>
      <c r="L119" s="3"/>
      <c r="M119" s="3"/>
      <c r="N119" s="5"/>
      <c r="O119" s="5"/>
      <c r="P119" s="5"/>
      <c r="Q119" s="5"/>
    </row>
    <row r="120" spans="1:17" ht="25.5" customHeight="1" x14ac:dyDescent="0.25">
      <c r="A120" s="3"/>
      <c r="B120" s="3"/>
      <c r="C120" s="3"/>
      <c r="D120" s="3"/>
      <c r="E120" s="3"/>
      <c r="F120" s="3"/>
      <c r="G120" s="3"/>
      <c r="H120" s="7"/>
      <c r="I120" s="3"/>
      <c r="J120" s="3"/>
      <c r="K120" s="3"/>
      <c r="L120" s="3"/>
      <c r="M120" s="3"/>
      <c r="N120" s="5"/>
      <c r="O120" s="5"/>
      <c r="P120" s="5"/>
      <c r="Q120" s="5"/>
    </row>
    <row r="121" spans="1:17" ht="25.5" customHeight="1" x14ac:dyDescent="0.25">
      <c r="A121" s="3"/>
      <c r="B121" s="3"/>
      <c r="C121" s="3"/>
      <c r="D121" s="3"/>
      <c r="E121" s="3"/>
      <c r="F121" s="3"/>
      <c r="G121" s="3"/>
      <c r="H121" s="7"/>
      <c r="I121" s="3"/>
      <c r="J121" s="3"/>
      <c r="K121" s="3"/>
      <c r="L121" s="3"/>
      <c r="M121" s="3"/>
      <c r="N121" s="5"/>
      <c r="O121" s="5"/>
      <c r="P121" s="5"/>
      <c r="Q121" s="5"/>
    </row>
    <row r="122" spans="1:17" ht="25.5" customHeight="1" x14ac:dyDescent="0.25">
      <c r="A122" s="3"/>
      <c r="B122" s="3"/>
      <c r="C122" s="3"/>
      <c r="D122" s="3"/>
      <c r="E122" s="3"/>
      <c r="F122" s="3"/>
      <c r="G122" s="3"/>
      <c r="H122" s="7"/>
      <c r="I122" s="3"/>
      <c r="J122" s="3"/>
      <c r="K122" s="3"/>
      <c r="L122" s="3"/>
      <c r="M122" s="3"/>
      <c r="N122" s="5"/>
      <c r="O122" s="5"/>
      <c r="P122" s="5"/>
      <c r="Q122" s="5"/>
    </row>
    <row r="123" spans="1:17" ht="25.5" customHeight="1" x14ac:dyDescent="0.25">
      <c r="A123" s="3"/>
      <c r="B123" s="3"/>
      <c r="C123" s="3"/>
      <c r="D123" s="3"/>
      <c r="E123" s="3"/>
      <c r="F123" s="3"/>
      <c r="G123" s="3"/>
      <c r="H123" s="7"/>
      <c r="I123" s="3"/>
      <c r="J123" s="3"/>
      <c r="K123" s="3"/>
      <c r="L123" s="3"/>
      <c r="M123" s="3"/>
      <c r="N123" s="5"/>
      <c r="O123" s="5"/>
      <c r="P123" s="5"/>
      <c r="Q123" s="5"/>
    </row>
    <row r="124" spans="1:17" ht="25.5" customHeight="1" x14ac:dyDescent="0.25">
      <c r="A124" s="3"/>
      <c r="B124" s="3"/>
      <c r="C124" s="3"/>
      <c r="D124" s="3"/>
      <c r="E124" s="3"/>
      <c r="F124" s="3"/>
      <c r="G124" s="3"/>
      <c r="H124" s="7"/>
      <c r="I124" s="3"/>
      <c r="J124" s="3"/>
      <c r="K124" s="3"/>
      <c r="L124" s="3"/>
      <c r="M124" s="3"/>
      <c r="N124" s="5"/>
      <c r="O124" s="5"/>
      <c r="P124" s="5"/>
      <c r="Q124" s="5"/>
    </row>
    <row r="125" spans="1:17" ht="25.5" customHeight="1" x14ac:dyDescent="0.25">
      <c r="A125" s="3"/>
      <c r="B125" s="3"/>
      <c r="C125" s="3"/>
      <c r="D125" s="3"/>
      <c r="E125" s="3"/>
      <c r="F125" s="3"/>
      <c r="G125" s="3"/>
      <c r="H125" s="7"/>
      <c r="I125" s="3"/>
      <c r="J125" s="3"/>
      <c r="K125" s="3"/>
      <c r="L125" s="3"/>
      <c r="M125" s="3"/>
      <c r="N125" s="5"/>
      <c r="O125" s="5"/>
      <c r="P125" s="5"/>
      <c r="Q125" s="5"/>
    </row>
    <row r="126" spans="1:17" ht="25.5" customHeight="1" x14ac:dyDescent="0.25">
      <c r="A126" s="3"/>
      <c r="B126" s="3"/>
      <c r="C126" s="3"/>
      <c r="D126" s="3"/>
      <c r="E126" s="3"/>
      <c r="F126" s="3"/>
      <c r="G126" s="3"/>
      <c r="H126" s="7"/>
      <c r="I126" s="3"/>
      <c r="J126" s="3"/>
      <c r="K126" s="3"/>
      <c r="L126" s="3"/>
      <c r="M126" s="3"/>
      <c r="N126" s="5"/>
      <c r="O126" s="5"/>
      <c r="P126" s="5"/>
      <c r="Q126" s="5"/>
    </row>
    <row r="127" spans="1:17" ht="25.5" customHeight="1" x14ac:dyDescent="0.25">
      <c r="A127" s="3"/>
      <c r="B127" s="3"/>
      <c r="C127" s="3"/>
      <c r="D127" s="3"/>
      <c r="E127" s="3"/>
      <c r="F127" s="3"/>
      <c r="G127" s="3"/>
      <c r="H127" s="7"/>
      <c r="I127" s="3"/>
      <c r="J127" s="3"/>
      <c r="K127" s="3"/>
      <c r="L127" s="3"/>
      <c r="M127" s="3"/>
      <c r="N127" s="5"/>
      <c r="O127" s="5"/>
      <c r="P127" s="5"/>
      <c r="Q127" s="5"/>
    </row>
    <row r="128" spans="1:17" ht="25.5" customHeight="1" x14ac:dyDescent="0.25">
      <c r="A128" s="3"/>
      <c r="B128" s="3"/>
      <c r="C128" s="3"/>
      <c r="D128" s="3"/>
      <c r="E128" s="3"/>
      <c r="F128" s="3"/>
      <c r="G128" s="3"/>
      <c r="H128" s="7"/>
      <c r="I128" s="3"/>
      <c r="J128" s="3"/>
      <c r="K128" s="3"/>
      <c r="L128" s="3"/>
      <c r="M128" s="3"/>
      <c r="N128" s="5"/>
      <c r="O128" s="5"/>
      <c r="P128" s="5"/>
      <c r="Q128" s="5"/>
    </row>
    <row r="129" spans="1:17" ht="25.5" customHeight="1" x14ac:dyDescent="0.25">
      <c r="A129" s="3"/>
      <c r="B129" s="3"/>
      <c r="C129" s="3"/>
      <c r="D129" s="3"/>
      <c r="E129" s="3"/>
      <c r="F129" s="3"/>
      <c r="G129" s="3"/>
      <c r="H129" s="7"/>
      <c r="I129" s="3"/>
      <c r="J129" s="3"/>
      <c r="K129" s="3"/>
      <c r="L129" s="3"/>
      <c r="M129" s="3"/>
      <c r="N129" s="5"/>
      <c r="O129" s="5"/>
      <c r="P129" s="5"/>
      <c r="Q129" s="5"/>
    </row>
    <row r="130" spans="1:17" ht="25.5" customHeight="1" x14ac:dyDescent="0.25">
      <c r="A130" s="3"/>
      <c r="B130" s="3"/>
      <c r="C130" s="3"/>
      <c r="D130" s="3"/>
      <c r="E130" s="3"/>
      <c r="F130" s="3"/>
      <c r="G130" s="3"/>
      <c r="H130" s="7"/>
      <c r="I130" s="3"/>
      <c r="J130" s="3"/>
      <c r="K130" s="3"/>
      <c r="L130" s="3"/>
      <c r="M130" s="3"/>
      <c r="N130" s="5"/>
      <c r="O130" s="5"/>
      <c r="P130" s="5"/>
      <c r="Q130" s="5"/>
    </row>
    <row r="131" spans="1:17" ht="25.5" customHeight="1" x14ac:dyDescent="0.25">
      <c r="A131" s="3"/>
      <c r="B131" s="3"/>
      <c r="C131" s="3"/>
      <c r="D131" s="3"/>
      <c r="E131" s="3"/>
      <c r="F131" s="3"/>
      <c r="G131" s="3"/>
      <c r="H131" s="7"/>
      <c r="I131" s="3"/>
      <c r="J131" s="3"/>
      <c r="K131" s="3"/>
      <c r="L131" s="3"/>
      <c r="M131" s="3"/>
      <c r="N131" s="5"/>
      <c r="O131" s="5"/>
      <c r="P131" s="5"/>
      <c r="Q131" s="5"/>
    </row>
    <row r="132" spans="1:17" ht="25.5" customHeight="1" x14ac:dyDescent="0.25">
      <c r="A132" s="3"/>
      <c r="B132" s="3"/>
      <c r="C132" s="3"/>
      <c r="D132" s="3"/>
      <c r="E132" s="3"/>
      <c r="F132" s="3"/>
      <c r="G132" s="3"/>
      <c r="H132" s="7"/>
      <c r="I132" s="3"/>
      <c r="J132" s="3"/>
      <c r="K132" s="3"/>
      <c r="L132" s="3"/>
      <c r="M132" s="3"/>
      <c r="N132" s="5"/>
      <c r="O132" s="5"/>
      <c r="P132" s="5"/>
      <c r="Q132" s="5"/>
    </row>
    <row r="133" spans="1:17" ht="25.5" customHeight="1" x14ac:dyDescent="0.25">
      <c r="A133" s="3"/>
      <c r="B133" s="3"/>
      <c r="C133" s="3"/>
      <c r="D133" s="3"/>
      <c r="E133" s="3"/>
      <c r="F133" s="3"/>
      <c r="G133" s="3"/>
      <c r="H133" s="7"/>
      <c r="I133" s="3"/>
      <c r="J133" s="3"/>
      <c r="K133" s="3"/>
      <c r="L133" s="3"/>
      <c r="M133" s="3"/>
      <c r="N133" s="5"/>
      <c r="O133" s="5"/>
      <c r="P133" s="5"/>
      <c r="Q133" s="5"/>
    </row>
    <row r="134" spans="1:17" ht="25.5" customHeight="1" x14ac:dyDescent="0.25">
      <c r="A134" s="3"/>
      <c r="B134" s="3"/>
      <c r="C134" s="3"/>
      <c r="D134" s="3"/>
      <c r="E134" s="3"/>
      <c r="F134" s="3"/>
      <c r="G134" s="3"/>
      <c r="H134" s="7"/>
      <c r="I134" s="3"/>
      <c r="J134" s="3"/>
      <c r="K134" s="3"/>
      <c r="L134" s="3"/>
      <c r="M134" s="3"/>
      <c r="N134" s="5"/>
      <c r="O134" s="5"/>
      <c r="P134" s="5"/>
      <c r="Q134" s="5"/>
    </row>
    <row r="135" spans="1:17" ht="25.5" customHeight="1" x14ac:dyDescent="0.25">
      <c r="A135" s="3"/>
      <c r="B135" s="3"/>
      <c r="C135" s="3"/>
      <c r="D135" s="3"/>
      <c r="E135" s="3"/>
      <c r="F135" s="3"/>
      <c r="G135" s="3"/>
      <c r="H135" s="7"/>
      <c r="I135" s="3"/>
      <c r="J135" s="3"/>
      <c r="K135" s="3"/>
      <c r="L135" s="3"/>
      <c r="M135" s="3"/>
      <c r="N135" s="5"/>
      <c r="O135" s="5"/>
      <c r="P135" s="5"/>
      <c r="Q135" s="5"/>
    </row>
    <row r="136" spans="1:17" ht="25.5" customHeight="1" x14ac:dyDescent="0.25">
      <c r="A136" s="3"/>
      <c r="B136" s="3"/>
      <c r="C136" s="3"/>
      <c r="D136" s="3"/>
      <c r="E136" s="3"/>
      <c r="F136" s="3"/>
      <c r="G136" s="3"/>
      <c r="H136" s="7"/>
      <c r="I136" s="3"/>
      <c r="J136" s="3"/>
      <c r="K136" s="3"/>
      <c r="L136" s="3"/>
      <c r="M136" s="3"/>
      <c r="N136" s="5"/>
      <c r="O136" s="5"/>
      <c r="P136" s="5"/>
      <c r="Q136" s="5"/>
    </row>
    <row r="137" spans="1:17" ht="25.5" customHeight="1" x14ac:dyDescent="0.25">
      <c r="A137" s="3"/>
      <c r="B137" s="3"/>
      <c r="C137" s="3"/>
      <c r="D137" s="3"/>
      <c r="E137" s="3"/>
      <c r="F137" s="3"/>
      <c r="G137" s="3"/>
      <c r="H137" s="7"/>
      <c r="I137" s="3"/>
      <c r="J137" s="3"/>
      <c r="K137" s="3"/>
      <c r="L137" s="3"/>
      <c r="M137" s="3"/>
      <c r="N137" s="5"/>
      <c r="O137" s="5"/>
      <c r="P137" s="5"/>
      <c r="Q137" s="5"/>
    </row>
    <row r="138" spans="1:17" ht="25.5" customHeight="1" x14ac:dyDescent="0.25">
      <c r="A138" s="3"/>
      <c r="B138" s="3"/>
      <c r="C138" s="3"/>
      <c r="D138" s="3"/>
      <c r="E138" s="3"/>
      <c r="F138" s="3"/>
      <c r="G138" s="3"/>
      <c r="H138" s="7"/>
      <c r="I138" s="3"/>
      <c r="J138" s="3"/>
      <c r="K138" s="3"/>
      <c r="L138" s="3"/>
      <c r="M138" s="3"/>
      <c r="N138" s="5"/>
      <c r="O138" s="5"/>
      <c r="P138" s="5"/>
      <c r="Q138" s="5"/>
    </row>
    <row r="139" spans="1:17" ht="25.5" customHeight="1" x14ac:dyDescent="0.25">
      <c r="A139" s="3"/>
      <c r="B139" s="3"/>
      <c r="C139" s="3"/>
      <c r="D139" s="3"/>
      <c r="E139" s="3"/>
      <c r="F139" s="3"/>
      <c r="G139" s="3"/>
      <c r="H139" s="7"/>
      <c r="I139" s="3"/>
      <c r="J139" s="3"/>
      <c r="K139" s="3"/>
      <c r="L139" s="3"/>
      <c r="M139" s="3"/>
      <c r="N139" s="5"/>
      <c r="O139" s="5"/>
      <c r="P139" s="5"/>
      <c r="Q139" s="5"/>
    </row>
    <row r="140" spans="1:17" ht="25.5" customHeight="1" x14ac:dyDescent="0.25">
      <c r="A140" s="3"/>
      <c r="B140" s="3"/>
      <c r="C140" s="3"/>
      <c r="D140" s="3"/>
      <c r="E140" s="3"/>
      <c r="F140" s="3"/>
      <c r="G140" s="3"/>
      <c r="H140" s="7"/>
      <c r="I140" s="3"/>
      <c r="J140" s="3"/>
      <c r="K140" s="3"/>
      <c r="L140" s="3"/>
      <c r="M140" s="3"/>
      <c r="N140" s="5"/>
      <c r="O140" s="5"/>
      <c r="P140" s="5"/>
      <c r="Q140" s="5"/>
    </row>
    <row r="141" spans="1:17" ht="25.5" customHeight="1" x14ac:dyDescent="0.25">
      <c r="A141" s="3"/>
      <c r="B141" s="3"/>
      <c r="C141" s="3"/>
      <c r="D141" s="3"/>
      <c r="E141" s="3"/>
      <c r="F141" s="3"/>
      <c r="G141" s="3"/>
      <c r="H141" s="7"/>
      <c r="I141" s="3"/>
      <c r="J141" s="3"/>
      <c r="K141" s="3"/>
      <c r="L141" s="3"/>
      <c r="M141" s="3"/>
      <c r="N141" s="5"/>
      <c r="O141" s="5"/>
      <c r="P141" s="5"/>
      <c r="Q141" s="5"/>
    </row>
    <row r="142" spans="1:17" ht="25.5" customHeight="1" x14ac:dyDescent="0.25">
      <c r="A142" s="3"/>
      <c r="B142" s="3"/>
      <c r="C142" s="3"/>
      <c r="D142" s="3"/>
      <c r="E142" s="3"/>
      <c r="F142" s="3"/>
      <c r="G142" s="3"/>
      <c r="H142" s="7"/>
      <c r="I142" s="3"/>
      <c r="J142" s="3"/>
      <c r="K142" s="3"/>
      <c r="L142" s="3"/>
      <c r="M142" s="3"/>
      <c r="N142" s="5"/>
      <c r="O142" s="5"/>
      <c r="P142" s="5"/>
      <c r="Q142" s="5"/>
    </row>
    <row r="143" spans="1:17" ht="25.5" customHeight="1" x14ac:dyDescent="0.25">
      <c r="A143" s="3"/>
      <c r="B143" s="3"/>
      <c r="C143" s="3"/>
      <c r="D143" s="3"/>
      <c r="E143" s="3"/>
      <c r="F143" s="3"/>
      <c r="G143" s="3"/>
      <c r="H143" s="7"/>
      <c r="I143" s="3"/>
      <c r="J143" s="3"/>
      <c r="K143" s="3"/>
      <c r="L143" s="3"/>
      <c r="M143" s="3"/>
      <c r="N143" s="5"/>
      <c r="O143" s="5"/>
      <c r="P143" s="5"/>
      <c r="Q143" s="5"/>
    </row>
    <row r="144" spans="1:17" ht="25.5" customHeight="1" x14ac:dyDescent="0.25">
      <c r="A144" s="3"/>
      <c r="B144" s="3"/>
      <c r="C144" s="3"/>
      <c r="D144" s="3"/>
      <c r="E144" s="3"/>
      <c r="F144" s="3"/>
      <c r="G144" s="3"/>
      <c r="H144" s="7"/>
      <c r="I144" s="3"/>
      <c r="J144" s="3"/>
      <c r="K144" s="3"/>
      <c r="L144" s="3"/>
      <c r="M144" s="3"/>
      <c r="N144" s="5"/>
      <c r="O144" s="5"/>
      <c r="P144" s="5"/>
      <c r="Q144" s="5"/>
    </row>
    <row r="145" spans="1:17" ht="25.5" customHeight="1" x14ac:dyDescent="0.25">
      <c r="A145" s="3"/>
      <c r="B145" s="3"/>
      <c r="C145" s="3"/>
      <c r="D145" s="3"/>
      <c r="E145" s="3"/>
      <c r="F145" s="3"/>
      <c r="G145" s="3"/>
      <c r="H145" s="7"/>
      <c r="I145" s="3"/>
      <c r="J145" s="3"/>
      <c r="K145" s="3"/>
      <c r="L145" s="3"/>
      <c r="M145" s="3"/>
      <c r="N145" s="5"/>
      <c r="O145" s="5"/>
      <c r="P145" s="5"/>
      <c r="Q145" s="5"/>
    </row>
    <row r="146" spans="1:17" ht="25.5" customHeight="1" x14ac:dyDescent="0.25">
      <c r="A146" s="3"/>
      <c r="B146" s="3"/>
      <c r="C146" s="3"/>
      <c r="D146" s="3"/>
      <c r="E146" s="3"/>
      <c r="F146" s="3"/>
      <c r="G146" s="3"/>
      <c r="H146" s="7"/>
      <c r="I146" s="3"/>
      <c r="J146" s="3"/>
      <c r="K146" s="3"/>
      <c r="L146" s="3"/>
      <c r="M146" s="3"/>
      <c r="N146" s="5"/>
      <c r="O146" s="5"/>
      <c r="P146" s="5"/>
      <c r="Q146" s="5"/>
    </row>
    <row r="147" spans="1:17" ht="25.5" customHeight="1" x14ac:dyDescent="0.25">
      <c r="A147" s="3"/>
      <c r="B147" s="3"/>
      <c r="C147" s="3"/>
      <c r="D147" s="3"/>
      <c r="E147" s="3"/>
      <c r="F147" s="3"/>
      <c r="G147" s="3"/>
      <c r="H147" s="7"/>
      <c r="I147" s="3"/>
      <c r="J147" s="3"/>
      <c r="K147" s="3"/>
      <c r="L147" s="3"/>
      <c r="M147" s="3"/>
      <c r="N147" s="5"/>
      <c r="O147" s="5"/>
      <c r="P147" s="5"/>
      <c r="Q147" s="5"/>
    </row>
    <row r="148" spans="1:17" ht="25.5" customHeight="1" x14ac:dyDescent="0.25">
      <c r="A148" s="3"/>
      <c r="B148" s="3"/>
      <c r="C148" s="3"/>
      <c r="D148" s="3"/>
      <c r="E148" s="3"/>
      <c r="F148" s="3"/>
      <c r="G148" s="3"/>
      <c r="H148" s="7"/>
      <c r="I148" s="3"/>
      <c r="J148" s="3"/>
      <c r="K148" s="3"/>
      <c r="L148" s="3"/>
      <c r="M148" s="3"/>
      <c r="N148" s="5"/>
      <c r="O148" s="5"/>
      <c r="P148" s="5"/>
      <c r="Q148" s="5"/>
    </row>
    <row r="149" spans="1:17" ht="25.5" customHeight="1" x14ac:dyDescent="0.25">
      <c r="A149" s="3"/>
      <c r="B149" s="3"/>
      <c r="C149" s="3"/>
      <c r="D149" s="3"/>
      <c r="E149" s="3"/>
      <c r="F149" s="3"/>
      <c r="G149" s="3"/>
      <c r="H149" s="7"/>
      <c r="I149" s="3"/>
      <c r="J149" s="3"/>
      <c r="K149" s="3"/>
      <c r="L149" s="3"/>
      <c r="M149" s="3"/>
      <c r="N149" s="5"/>
      <c r="O149" s="5"/>
      <c r="P149" s="5"/>
      <c r="Q149" s="5"/>
    </row>
    <row r="150" spans="1:17" ht="25.5" customHeight="1" x14ac:dyDescent="0.25">
      <c r="A150" s="3"/>
      <c r="B150" s="3"/>
      <c r="C150" s="3"/>
      <c r="D150" s="3"/>
      <c r="E150" s="3"/>
      <c r="F150" s="3"/>
      <c r="G150" s="3"/>
      <c r="H150" s="7"/>
      <c r="I150" s="3"/>
      <c r="J150" s="3"/>
      <c r="K150" s="3"/>
      <c r="L150" s="3"/>
      <c r="M150" s="3"/>
      <c r="N150" s="5"/>
      <c r="O150" s="5"/>
      <c r="P150" s="5"/>
      <c r="Q150" s="5"/>
    </row>
    <row r="151" spans="1:17" ht="25.5" customHeight="1" x14ac:dyDescent="0.25">
      <c r="A151" s="3"/>
      <c r="B151" s="3"/>
      <c r="C151" s="3"/>
      <c r="D151" s="3"/>
      <c r="E151" s="3"/>
      <c r="F151" s="3"/>
      <c r="G151" s="3"/>
      <c r="H151" s="7"/>
      <c r="I151" s="3"/>
      <c r="J151" s="3"/>
      <c r="K151" s="3"/>
      <c r="L151" s="3"/>
      <c r="M151" s="3"/>
      <c r="N151" s="5"/>
      <c r="O151" s="5"/>
      <c r="P151" s="5"/>
      <c r="Q151" s="5"/>
    </row>
    <row r="152" spans="1:17" ht="25.5" customHeight="1" x14ac:dyDescent="0.25">
      <c r="A152" s="3"/>
      <c r="B152" s="3"/>
      <c r="C152" s="3"/>
      <c r="D152" s="3"/>
      <c r="E152" s="3"/>
      <c r="F152" s="3"/>
      <c r="G152" s="3"/>
      <c r="H152" s="7"/>
      <c r="I152" s="3"/>
      <c r="J152" s="3"/>
      <c r="K152" s="3"/>
      <c r="L152" s="3"/>
      <c r="M152" s="3"/>
      <c r="N152" s="5"/>
      <c r="O152" s="5"/>
      <c r="P152" s="5"/>
      <c r="Q152" s="5"/>
    </row>
    <row r="153" spans="1:17" ht="25.5" customHeight="1" x14ac:dyDescent="0.25">
      <c r="A153" s="3"/>
      <c r="B153" s="3"/>
      <c r="C153" s="3"/>
      <c r="D153" s="3"/>
      <c r="E153" s="3"/>
      <c r="F153" s="3"/>
      <c r="G153" s="3"/>
      <c r="H153" s="7"/>
      <c r="I153" s="3"/>
      <c r="J153" s="3"/>
      <c r="K153" s="3"/>
      <c r="L153" s="3"/>
      <c r="M153" s="3"/>
      <c r="N153" s="5"/>
      <c r="O153" s="5"/>
      <c r="P153" s="5"/>
      <c r="Q153" s="5"/>
    </row>
    <row r="154" spans="1:17" ht="25.5" customHeight="1" x14ac:dyDescent="0.25">
      <c r="A154" s="3"/>
      <c r="B154" s="3"/>
      <c r="C154" s="3"/>
      <c r="D154" s="3"/>
      <c r="E154" s="3"/>
      <c r="F154" s="3"/>
      <c r="G154" s="3"/>
      <c r="H154" s="7"/>
      <c r="I154" s="3"/>
      <c r="J154" s="3"/>
      <c r="K154" s="3"/>
      <c r="L154" s="3"/>
      <c r="M154" s="3"/>
      <c r="N154" s="5"/>
      <c r="O154" s="5"/>
      <c r="P154" s="5"/>
      <c r="Q154" s="5"/>
    </row>
    <row r="155" spans="1:17" ht="25.5" customHeight="1" x14ac:dyDescent="0.25">
      <c r="A155" s="3"/>
      <c r="B155" s="3"/>
      <c r="C155" s="3"/>
      <c r="D155" s="3"/>
      <c r="E155" s="3"/>
      <c r="F155" s="3"/>
      <c r="G155" s="3"/>
      <c r="H155" s="7"/>
      <c r="I155" s="3"/>
      <c r="J155" s="3"/>
      <c r="K155" s="3"/>
      <c r="L155" s="3"/>
      <c r="M155" s="3"/>
      <c r="N155" s="5"/>
      <c r="O155" s="5"/>
      <c r="P155" s="5"/>
      <c r="Q155" s="5"/>
    </row>
    <row r="156" spans="1:17" ht="25.5" customHeight="1" x14ac:dyDescent="0.25">
      <c r="A156" s="3"/>
      <c r="B156" s="3"/>
      <c r="C156" s="3"/>
      <c r="D156" s="3"/>
      <c r="E156" s="3"/>
      <c r="F156" s="3"/>
      <c r="G156" s="3"/>
      <c r="H156" s="7"/>
      <c r="I156" s="3"/>
      <c r="J156" s="3"/>
      <c r="K156" s="3"/>
      <c r="L156" s="3"/>
      <c r="M156" s="3"/>
      <c r="N156" s="5"/>
      <c r="O156" s="5"/>
      <c r="P156" s="5"/>
      <c r="Q156" s="5"/>
    </row>
    <row r="157" spans="1:17" ht="25.5" customHeight="1" x14ac:dyDescent="0.25">
      <c r="A157" s="3"/>
      <c r="B157" s="3"/>
      <c r="C157" s="3"/>
      <c r="D157" s="3"/>
      <c r="E157" s="3"/>
      <c r="F157" s="3"/>
      <c r="G157" s="3"/>
      <c r="H157" s="7"/>
      <c r="I157" s="3"/>
      <c r="J157" s="3"/>
      <c r="K157" s="3"/>
      <c r="L157" s="3"/>
      <c r="M157" s="3"/>
      <c r="N157" s="5"/>
      <c r="O157" s="5"/>
      <c r="P157" s="5"/>
      <c r="Q157" s="5"/>
    </row>
    <row r="158" spans="1:17" ht="25.5" customHeight="1" x14ac:dyDescent="0.25">
      <c r="A158" s="3"/>
      <c r="B158" s="3"/>
      <c r="C158" s="3"/>
      <c r="D158" s="3"/>
      <c r="E158" s="3"/>
      <c r="F158" s="3"/>
      <c r="G158" s="3"/>
      <c r="H158" s="7"/>
      <c r="I158" s="3"/>
      <c r="J158" s="3"/>
      <c r="K158" s="3"/>
      <c r="L158" s="3"/>
      <c r="M158" s="3"/>
      <c r="N158" s="5"/>
      <c r="O158" s="5"/>
      <c r="P158" s="5"/>
      <c r="Q158" s="5"/>
    </row>
    <row r="159" spans="1:17" ht="25.5" customHeight="1" x14ac:dyDescent="0.25">
      <c r="A159" s="3"/>
      <c r="B159" s="3"/>
      <c r="C159" s="3"/>
      <c r="D159" s="3"/>
      <c r="E159" s="3"/>
      <c r="F159" s="3"/>
      <c r="G159" s="3"/>
      <c r="H159" s="7"/>
      <c r="I159" s="3"/>
      <c r="J159" s="3"/>
      <c r="K159" s="3"/>
      <c r="L159" s="3"/>
      <c r="M159" s="3"/>
      <c r="N159" s="5"/>
      <c r="O159" s="5"/>
      <c r="P159" s="5"/>
      <c r="Q159" s="5"/>
    </row>
    <row r="160" spans="1:17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</sheetData>
  <mergeCells count="82">
    <mergeCell ref="S99:S108"/>
    <mergeCell ref="Y99:Y108"/>
    <mergeCell ref="AE99:AE108"/>
    <mergeCell ref="AK99:AK108"/>
    <mergeCell ref="AQ99:AQ108"/>
    <mergeCell ref="S89:S98"/>
    <mergeCell ref="Y89:Y98"/>
    <mergeCell ref="AE89:AE98"/>
    <mergeCell ref="AK89:AK98"/>
    <mergeCell ref="AQ89:AQ98"/>
    <mergeCell ref="AQ69:AQ78"/>
    <mergeCell ref="B74:B85"/>
    <mergeCell ref="S79:S88"/>
    <mergeCell ref="Y79:Y88"/>
    <mergeCell ref="AE79:AE88"/>
    <mergeCell ref="B65:B72"/>
    <mergeCell ref="S69:S78"/>
    <mergeCell ref="Y69:Y78"/>
    <mergeCell ref="AE69:AE78"/>
    <mergeCell ref="AK69:AK78"/>
    <mergeCell ref="S59:S68"/>
    <mergeCell ref="Y59:Y68"/>
    <mergeCell ref="AE59:AE68"/>
    <mergeCell ref="AK59:AK68"/>
    <mergeCell ref="AK79:AK88"/>
    <mergeCell ref="AQ79:AQ88"/>
    <mergeCell ref="AQ59:AQ68"/>
    <mergeCell ref="S26:S37"/>
    <mergeCell ref="Y26:Y37"/>
    <mergeCell ref="AE26:AE37"/>
    <mergeCell ref="AK26:AK37"/>
    <mergeCell ref="AQ26:AQ37"/>
    <mergeCell ref="S38:S48"/>
    <mergeCell ref="Y38:Y48"/>
    <mergeCell ref="AE38:AE48"/>
    <mergeCell ref="AK38:AK48"/>
    <mergeCell ref="AQ38:AQ48"/>
    <mergeCell ref="S49:S58"/>
    <mergeCell ref="Y49:Y58"/>
    <mergeCell ref="AE49:AE58"/>
    <mergeCell ref="AK49:AK58"/>
    <mergeCell ref="AQ49:AQ58"/>
    <mergeCell ref="S3:S15"/>
    <mergeCell ref="Y3:Y15"/>
    <mergeCell ref="AE3:AE15"/>
    <mergeCell ref="AK3:AK15"/>
    <mergeCell ref="AQ3:AQ15"/>
    <mergeCell ref="S16:S25"/>
    <mergeCell ref="Y16:Y25"/>
    <mergeCell ref="AE16:AE25"/>
    <mergeCell ref="AK16:AK25"/>
    <mergeCell ref="AQ16:AQ25"/>
    <mergeCell ref="AU1:AU2"/>
    <mergeCell ref="AE1:AE2"/>
    <mergeCell ref="AG1:AG2"/>
    <mergeCell ref="AH1:AH2"/>
    <mergeCell ref="AI1:AI2"/>
    <mergeCell ref="AK1:AK2"/>
    <mergeCell ref="AM1:AM2"/>
    <mergeCell ref="AN1:AN2"/>
    <mergeCell ref="AO1:AO2"/>
    <mergeCell ref="AQ1:AQ2"/>
    <mergeCell ref="AS1:AS2"/>
    <mergeCell ref="AT1:AT2"/>
    <mergeCell ref="AC1:AC2"/>
    <mergeCell ref="N1:N2"/>
    <mergeCell ref="O1:O2"/>
    <mergeCell ref="P1:P2"/>
    <mergeCell ref="Q1:Q2"/>
    <mergeCell ref="S1:S2"/>
    <mergeCell ref="U1:U2"/>
    <mergeCell ref="V1:V2"/>
    <mergeCell ref="W1:W2"/>
    <mergeCell ref="Y1:Y2"/>
    <mergeCell ref="AA1:AA2"/>
    <mergeCell ref="AB1:AB2"/>
    <mergeCell ref="M1:M2"/>
    <mergeCell ref="A1:A2"/>
    <mergeCell ref="B1:B2"/>
    <mergeCell ref="C1:C2"/>
    <mergeCell ref="D1:D2"/>
    <mergeCell ref="E1:E2"/>
  </mergeCells>
  <hyperlinks>
    <hyperlink ref="H77" r:id="rId1" xr:uid="{00000000-0004-0000-0000-000000000000}"/>
    <hyperlink ref="H78" r:id="rId2" xr:uid="{00000000-0004-0000-0000-000001000000}"/>
    <hyperlink ref="H79" r:id="rId3" xr:uid="{00000000-0004-0000-0000-000002000000}"/>
    <hyperlink ref="H38" r:id="rId4" xr:uid="{00000000-0004-0000-0000-000003000000}"/>
    <hyperlink ref="I38" r:id="rId5" xr:uid="{00000000-0004-0000-0000-000004000000}"/>
    <hyperlink ref="I62" r:id="rId6" xr:uid="{00000000-0004-0000-0000-000005000000}"/>
    <hyperlink ref="H39" r:id="rId7" xr:uid="{00000000-0004-0000-0000-000006000000}"/>
    <hyperlink ref="H41" r:id="rId8" xr:uid="{00000000-0004-0000-0000-000007000000}"/>
    <hyperlink ref="J38" r:id="rId9" xr:uid="{00000000-0004-0000-0000-000008000000}"/>
    <hyperlink ref="I43" r:id="rId10" xr:uid="{00000000-0004-0000-0000-000009000000}"/>
    <hyperlink ref="I44" r:id="rId11" xr:uid="{00000000-0004-0000-0000-00000A000000}"/>
    <hyperlink ref="H44" r:id="rId12" xr:uid="{00000000-0004-0000-0000-00000B000000}"/>
    <hyperlink ref="H45" r:id="rId13" xr:uid="{00000000-0004-0000-0000-00000C000000}"/>
    <hyperlink ref="H48" r:id="rId14" xr:uid="{00000000-0004-0000-0000-00000D000000}"/>
    <hyperlink ref="I50" r:id="rId15" xr:uid="{00000000-0004-0000-0000-00000E000000}"/>
    <hyperlink ref="H50" r:id="rId16" xr:uid="{00000000-0004-0000-0000-00000F000000}"/>
    <hyperlink ref="H51" r:id="rId17" xr:uid="{00000000-0004-0000-0000-000010000000}"/>
    <hyperlink ref="I51" r:id="rId18" xr:uid="{00000000-0004-0000-0000-000011000000}"/>
    <hyperlink ref="I52" r:id="rId19" xr:uid="{00000000-0004-0000-0000-000012000000}"/>
    <hyperlink ref="H52" r:id="rId20" xr:uid="{00000000-0004-0000-0000-000013000000}"/>
    <hyperlink ref="H40" r:id="rId21" xr:uid="{00000000-0004-0000-0000-000014000000}"/>
    <hyperlink ref="I39" r:id="rId22" xr:uid="{00000000-0004-0000-0000-000015000000}"/>
    <hyperlink ref="I40" r:id="rId23" xr:uid="{00000000-0004-0000-0000-000016000000}"/>
    <hyperlink ref="I41" r:id="rId24" xr:uid="{00000000-0004-0000-0000-000017000000}"/>
    <hyperlink ref="H80" r:id="rId25" xr:uid="{00000000-0004-0000-0000-000018000000}"/>
    <hyperlink ref="I55" r:id="rId26" xr:uid="{00000000-0004-0000-0000-000019000000}"/>
    <hyperlink ref="H55" r:id="rId27" xr:uid="{00000000-0004-0000-0000-00001A000000}"/>
    <hyperlink ref="H67" r:id="rId28" xr:uid="{00000000-0004-0000-0000-00001B000000}"/>
    <hyperlink ref="H53" r:id="rId29" xr:uid="{00000000-0004-0000-0000-00001C000000}"/>
    <hyperlink ref="J53" r:id="rId30" xr:uid="{00000000-0004-0000-0000-00001D000000}"/>
    <hyperlink ref="I53" r:id="rId31" xr:uid="{00000000-0004-0000-0000-00001E000000}"/>
    <hyperlink ref="H54" r:id="rId32" xr:uid="{00000000-0004-0000-0000-00001F000000}"/>
    <hyperlink ref="H87" r:id="rId33" xr:uid="{00000000-0004-0000-0000-000020000000}"/>
    <hyperlink ref="H81" r:id="rId34" xr:uid="{00000000-0004-0000-0000-000021000000}"/>
    <hyperlink ref="H82" r:id="rId35" xr:uid="{00000000-0004-0000-0000-000022000000}"/>
    <hyperlink ref="H83" r:id="rId36" xr:uid="{00000000-0004-0000-0000-000023000000}"/>
    <hyperlink ref="H74" r:id="rId37" xr:uid="{00000000-0004-0000-0000-000024000000}"/>
    <hyperlink ref="H84" r:id="rId38" xr:uid="{00000000-0004-0000-0000-000025000000}"/>
    <hyperlink ref="H88" r:id="rId39" xr:uid="{00000000-0004-0000-0000-000026000000}"/>
    <hyperlink ref="I74" r:id="rId40" xr:uid="{00000000-0004-0000-0000-000027000000}"/>
    <hyperlink ref="J74" r:id="rId41" xr:uid="{00000000-0004-0000-0000-000028000000}"/>
    <hyperlink ref="I75" r:id="rId42" xr:uid="{00000000-0004-0000-0000-000029000000}"/>
    <hyperlink ref="I68" r:id="rId43" xr:uid="{00000000-0004-0000-0000-00002A000000}"/>
    <hyperlink ref="J56" r:id="rId44" xr:uid="{00000000-0004-0000-0000-00002B000000}"/>
    <hyperlink ref="H89" r:id="rId45" xr:uid="{00000000-0004-0000-0000-00002C000000}"/>
    <hyperlink ref="H61" r:id="rId46" xr:uid="{00000000-0004-0000-0000-00002D000000}"/>
    <hyperlink ref="I61" r:id="rId47" xr:uid="{00000000-0004-0000-0000-00002E000000}"/>
    <hyperlink ref="G39" r:id="rId48" xr:uid="{00000000-0004-0000-0000-00002F000000}"/>
    <hyperlink ref="G61" display="https://www.aliexpress.com/item/Hot-Selling-New-Infrared-IR-Wireless-Remote-Control-Module-Kits-For-Arduino-Wholesale/1734458680.html?spm=2114.10010108.0.0.NVa4ci&amp;traffic_analysisId=recommend_2049_null_null_null&amp;scm=1007.12908.76351.0&amp;pvid=00cd0073-4f90-4" xr:uid="{00000000-0004-0000-0000-000030000000}"/>
    <hyperlink ref="G56" r:id="rId49" xr:uid="{00000000-0004-0000-0000-000031000000}"/>
    <hyperlink ref="H62" r:id="rId50" xr:uid="{00000000-0004-0000-0000-000032000000}"/>
    <hyperlink ref="H65" r:id="rId51" xr:uid="{00000000-0004-0000-0000-000033000000}"/>
    <hyperlink ref="H49" r:id="rId52" xr:uid="{00000000-0004-0000-0000-000034000000}"/>
    <hyperlink ref="I69" r:id="rId53" xr:uid="{00000000-0004-0000-0000-000035000000}"/>
    <hyperlink ref="I70" r:id="rId54" xr:uid="{00000000-0004-0000-0000-000036000000}"/>
    <hyperlink ref="I71" r:id="rId55" xr:uid="{00000000-0004-0000-0000-000037000000}"/>
    <hyperlink ref="G58" r:id="rId56" xr:uid="{00000000-0004-0000-0000-000038000000}"/>
    <hyperlink ref="H75" r:id="rId57" xr:uid="{00000000-0004-0000-0000-000039000000}"/>
    <hyperlink ref="I76" r:id="rId58" xr:uid="{00000000-0004-0000-0000-00003A000000}"/>
    <hyperlink ref="J76" r:id="rId59" display="http://www.banggood.com/Double-Stitch-Alligator-Test-Lead-Clip-To-Probe-Cable-For-Multimeters-p-947850.html?rmmds=search" xr:uid="{00000000-0004-0000-0000-00003B000000}"/>
    <hyperlink ref="K3" r:id="rId60" xr:uid="{00000000-0004-0000-0000-00003C000000}"/>
    <hyperlink ref="K17" r:id="rId61" xr:uid="{00000000-0004-0000-0000-00003D000000}"/>
    <hyperlink ref="K29" r:id="rId62" xr:uid="{00000000-0004-0000-0000-00003E000000}"/>
    <hyperlink ref="K28" r:id="rId63" xr:uid="{00000000-0004-0000-0000-00003F000000}"/>
    <hyperlink ref="K31" r:id="rId64" xr:uid="{00000000-0004-0000-0000-000040000000}"/>
    <hyperlink ref="K32" r:id="rId65" xr:uid="{00000000-0004-0000-0000-000041000000}"/>
    <hyperlink ref="G32" r:id="rId66" xr:uid="{00000000-0004-0000-0000-000042000000}"/>
    <hyperlink ref="K76" r:id="rId67" xr:uid="{00000000-0004-0000-0000-000043000000}"/>
    <hyperlink ref="I56" display="http://www.ebay.com/itm/6-12V-300-600-30RPM-Mini-DC-Metal-Gear-Motor-with-Gearwheel-Shaft-Diameter-N20/172367169254?_trksid=p2385738.c100677.m4598&amp;_trkparms=aid%3D222007%26algo%3DSIC.MBE%26ao%3D1%26asc%3D20160908110712%26meid%3D87e900e07e914dbbadedccab148" xr:uid="{00000000-0004-0000-0000-000044000000}"/>
    <hyperlink ref="K33" r:id="rId68" xr:uid="{00000000-0004-0000-0000-000045000000}"/>
    <hyperlink ref="R56" display="http://www.ebay.com/itm/6-12V-300-600-30RPM-Mini-DC-Metal-Gear-Motor-with-Gearwheel-Shaft-Diameter-N20/172367169254?_trksid=p2385738.c100677.m4598&amp;_trkparms=aid%3D222007%26algo%3DSIC.MBE%26ao%3D1%26asc%3D20160908110712%26meid%3D87e900e07e914dbbadedccab148" xr:uid="{00000000-0004-0000-0000-000046000000}"/>
    <hyperlink ref="G33" r:id="rId69" xr:uid="{00000000-0004-0000-0000-000047000000}"/>
    <hyperlink ref="G42" r:id="rId70" xr:uid="{00000000-0004-0000-0000-000048000000}"/>
    <hyperlink ref="K5" r:id="rId71" xr:uid="{00000000-0004-0000-0000-000049000000}"/>
    <hyperlink ref="K8" r:id="rId72" xr:uid="{00000000-0004-0000-0000-00004A000000}"/>
    <hyperlink ref="K9" r:id="rId73" xr:uid="{00000000-0004-0000-0000-00004B000000}"/>
    <hyperlink ref="K10" r:id="rId74" xr:uid="{00000000-0004-0000-0000-00004C000000}"/>
    <hyperlink ref="K11" r:id="rId75" xr:uid="{00000000-0004-0000-0000-00004D000000}"/>
    <hyperlink ref="K13" r:id="rId76" xr:uid="{00000000-0004-0000-0000-00004E000000}"/>
    <hyperlink ref="K14" r:id="rId77" xr:uid="{00000000-0004-0000-0000-00004F000000}"/>
    <hyperlink ref="K15" r:id="rId78" xr:uid="{00000000-0004-0000-0000-000050000000}"/>
    <hyperlink ref="K16" r:id="rId79" xr:uid="{00000000-0004-0000-0000-000051000000}"/>
    <hyperlink ref="K18" r:id="rId80" xr:uid="{00000000-0004-0000-0000-000052000000}"/>
    <hyperlink ref="K19" r:id="rId81" xr:uid="{00000000-0004-0000-0000-000053000000}"/>
    <hyperlink ref="K20" r:id="rId82" xr:uid="{00000000-0004-0000-0000-000054000000}"/>
    <hyperlink ref="K21" r:id="rId83" xr:uid="{00000000-0004-0000-0000-000055000000}"/>
    <hyperlink ref="K22" r:id="rId84" xr:uid="{00000000-0004-0000-0000-000056000000}"/>
    <hyperlink ref="K23" r:id="rId85" xr:uid="{00000000-0004-0000-0000-000057000000}"/>
    <hyperlink ref="K24" r:id="rId86" xr:uid="{00000000-0004-0000-0000-000058000000}"/>
    <hyperlink ref="K25" r:id="rId87" xr:uid="{00000000-0004-0000-0000-000059000000}"/>
    <hyperlink ref="K26" r:id="rId88" xr:uid="{00000000-0004-0000-0000-00005A000000}"/>
    <hyperlink ref="K27" r:id="rId89" xr:uid="{00000000-0004-0000-0000-00005B000000}"/>
    <hyperlink ref="K30" r:id="rId90" xr:uid="{00000000-0004-0000-0000-00005C000000}"/>
    <hyperlink ref="K34" r:id="rId91" xr:uid="{00000000-0004-0000-0000-00005D000000}"/>
    <hyperlink ref="K35" r:id="rId92" xr:uid="{00000000-0004-0000-0000-00005E000000}"/>
    <hyperlink ref="K36" r:id="rId93" xr:uid="{00000000-0004-0000-0000-00005F000000}"/>
    <hyperlink ref="K6" r:id="rId94" xr:uid="{00000000-0004-0000-0000-000060000000}"/>
    <hyperlink ref="G38" r:id="rId95" xr:uid="{00000000-0004-0000-0000-000061000000}"/>
    <hyperlink ref="H92" r:id="rId96" xr:uid="{00000000-0004-0000-0000-000062000000}"/>
  </hyperlinks>
  <pageMargins left="0.7" right="0.7" top="0.75" bottom="0.75" header="0.3" footer="0.3"/>
  <pageSetup paperSize="9" orientation="portrait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1"/>
  <sheetViews>
    <sheetView workbookViewId="0">
      <selection activeCell="I38" sqref="I38:K38"/>
    </sheetView>
  </sheetViews>
  <sheetFormatPr defaultColWidth="9.109375" defaultRowHeight="14.4" x14ac:dyDescent="0.3"/>
  <cols>
    <col min="1" max="1" width="1.109375" style="22" customWidth="1"/>
    <col min="2" max="2" width="9.109375" style="22"/>
    <col min="3" max="3" width="26.44140625" style="22" customWidth="1"/>
    <col min="4" max="4" width="13.33203125" style="22" customWidth="1"/>
    <col min="5" max="5" width="11" style="22" customWidth="1"/>
    <col min="6" max="6" width="9.109375" style="22"/>
    <col min="7" max="7" width="4.33203125" style="22" customWidth="1"/>
    <col min="8" max="8" width="3.44140625" style="22" customWidth="1"/>
    <col min="9" max="9" width="11.5546875" style="22" customWidth="1"/>
    <col min="10" max="10" width="9.109375" style="22"/>
    <col min="11" max="11" width="10.109375" style="22" bestFit="1" customWidth="1"/>
    <col min="12" max="12" width="11.6640625" style="22" customWidth="1"/>
    <col min="13" max="13" width="13.5546875" style="22" customWidth="1"/>
    <col min="14" max="14" width="10.44140625" style="22" customWidth="1"/>
    <col min="15" max="15" width="11" style="22" customWidth="1"/>
    <col min="16" max="16" width="9.44140625" style="22" customWidth="1"/>
    <col min="17" max="17" width="12.109375" style="22" customWidth="1"/>
    <col min="18" max="16384" width="9.109375" style="22"/>
  </cols>
  <sheetData>
    <row r="1" spans="1:22" s="21" customFormat="1" ht="40.5" customHeight="1" x14ac:dyDescent="0.3">
      <c r="A1" s="123" t="s">
        <v>169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20"/>
      <c r="T1" s="20"/>
      <c r="U1" s="20"/>
      <c r="V1" s="20"/>
    </row>
    <row r="2" spans="1:22" s="21" customFormat="1" ht="40.5" customHeight="1" x14ac:dyDescent="0.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20"/>
      <c r="T2" s="20"/>
      <c r="U2" s="20"/>
      <c r="V2" s="20"/>
    </row>
    <row r="4" spans="1:22" ht="31.5" customHeight="1" x14ac:dyDescent="0.3">
      <c r="B4" s="124" t="s">
        <v>170</v>
      </c>
      <c r="C4" s="125"/>
      <c r="D4" s="125"/>
      <c r="E4" s="126"/>
      <c r="I4" s="124" t="s">
        <v>171</v>
      </c>
      <c r="J4" s="125"/>
      <c r="K4" s="126"/>
      <c r="L4" s="111" t="s">
        <v>172</v>
      </c>
      <c r="M4" s="111" t="s">
        <v>173</v>
      </c>
      <c r="N4" s="111" t="s">
        <v>265</v>
      </c>
      <c r="O4" s="23" t="s">
        <v>175</v>
      </c>
      <c r="P4" s="23" t="s">
        <v>264</v>
      </c>
      <c r="Q4" s="23" t="s">
        <v>266</v>
      </c>
    </row>
    <row r="5" spans="1:22" ht="31.5" customHeight="1" x14ac:dyDescent="0.3">
      <c r="B5" s="127" t="s">
        <v>178</v>
      </c>
      <c r="C5" s="128"/>
      <c r="D5" s="24">
        <v>1</v>
      </c>
      <c r="E5" s="25" t="s">
        <v>179</v>
      </c>
      <c r="F5" s="26"/>
      <c r="G5" s="26"/>
      <c r="H5" s="27"/>
      <c r="I5" s="129" t="s">
        <v>281</v>
      </c>
      <c r="J5" s="129"/>
      <c r="K5" s="129"/>
      <c r="L5" s="28">
        <v>1</v>
      </c>
      <c r="M5" s="29">
        <f>D23</f>
        <v>84.02852231726267</v>
      </c>
      <c r="N5" s="30"/>
      <c r="O5" s="83"/>
      <c r="P5" s="85"/>
      <c r="Q5" s="30"/>
    </row>
    <row r="6" spans="1:22" x14ac:dyDescent="0.3">
      <c r="B6" s="121" t="s">
        <v>282</v>
      </c>
      <c r="C6" s="121"/>
      <c r="D6" s="32">
        <v>28</v>
      </c>
      <c r="E6" s="25" t="s">
        <v>180</v>
      </c>
      <c r="F6" s="26" t="s">
        <v>320</v>
      </c>
      <c r="G6" s="26"/>
      <c r="H6" s="27"/>
      <c r="I6" s="122" t="s">
        <v>120</v>
      </c>
      <c r="J6" s="122"/>
      <c r="K6" s="122"/>
      <c r="L6" s="99">
        <v>0</v>
      </c>
      <c r="M6" s="100">
        <v>1.2266937564563893</v>
      </c>
      <c r="N6" s="101">
        <f t="shared" ref="N6:N18" si="0">M6*L6*$D$15</f>
        <v>0</v>
      </c>
      <c r="O6" s="102">
        <f t="shared" ref="O6:O19" si="1">M6*$D$11</f>
        <v>0.16348919415242133</v>
      </c>
      <c r="P6" s="103">
        <f t="shared" ref="P6:P39" si="2">(N6/$D$15)*$D$12</f>
        <v>0</v>
      </c>
      <c r="Q6" s="101">
        <f t="shared" ref="Q6:Q39" si="3">O6*$D$9+N6</f>
        <v>2.005542100869771E-2</v>
      </c>
    </row>
    <row r="7" spans="1:22" x14ac:dyDescent="0.3">
      <c r="B7" s="121" t="s">
        <v>319</v>
      </c>
      <c r="C7" s="121"/>
      <c r="D7" s="32">
        <v>22</v>
      </c>
      <c r="E7" s="25" t="s">
        <v>180</v>
      </c>
      <c r="F7" s="33"/>
      <c r="G7" s="33"/>
      <c r="H7" s="27"/>
      <c r="I7" s="122" t="s">
        <v>119</v>
      </c>
      <c r="J7" s="122"/>
      <c r="K7" s="122"/>
      <c r="L7" s="99">
        <v>0</v>
      </c>
      <c r="M7" s="100">
        <v>1.7582610509208247</v>
      </c>
      <c r="N7" s="101">
        <f>M7*L7*$D$15</f>
        <v>0</v>
      </c>
      <c r="O7" s="102">
        <f t="shared" si="1"/>
        <v>0.23433451161847058</v>
      </c>
      <c r="P7" s="103">
        <f t="shared" si="2"/>
        <v>0</v>
      </c>
      <c r="Q7" s="101">
        <f t="shared" si="3"/>
        <v>2.8746103445800048E-2</v>
      </c>
    </row>
    <row r="8" spans="1:22" x14ac:dyDescent="0.3">
      <c r="B8" s="121" t="s">
        <v>262</v>
      </c>
      <c r="C8" s="121"/>
      <c r="D8" s="32">
        <v>25</v>
      </c>
      <c r="E8" s="25" t="s">
        <v>180</v>
      </c>
      <c r="F8" s="33"/>
      <c r="G8" s="33"/>
      <c r="H8" s="27"/>
      <c r="I8" s="129" t="s">
        <v>263</v>
      </c>
      <c r="J8" s="129"/>
      <c r="K8" s="129"/>
      <c r="L8" s="28">
        <v>1</v>
      </c>
      <c r="M8" s="84">
        <v>3.4660111824581512</v>
      </c>
      <c r="N8" s="30">
        <f t="shared" si="0"/>
        <v>9.531530751759916E-2</v>
      </c>
      <c r="O8" s="83">
        <f t="shared" si="1"/>
        <v>0.4619371152424297</v>
      </c>
      <c r="P8" s="85">
        <f t="shared" si="2"/>
        <v>4.3325139780726891</v>
      </c>
      <c r="Q8" s="30">
        <f t="shared" si="3"/>
        <v>0.15198170295589994</v>
      </c>
    </row>
    <row r="9" spans="1:22" ht="15" customHeight="1" x14ac:dyDescent="0.3">
      <c r="B9" s="121" t="s">
        <v>181</v>
      </c>
      <c r="C9" s="121"/>
      <c r="D9" s="32">
        <f>0.035+0.0876712328767123</f>
        <v>0.12267123287671231</v>
      </c>
      <c r="E9" s="25" t="s">
        <v>182</v>
      </c>
      <c r="F9" s="33">
        <v>0.25755</v>
      </c>
      <c r="G9" s="33"/>
      <c r="H9" s="27"/>
      <c r="I9" s="129" t="s">
        <v>251</v>
      </c>
      <c r="J9" s="129"/>
      <c r="K9" s="129"/>
      <c r="L9" s="28">
        <v>1</v>
      </c>
      <c r="M9" s="84">
        <v>2.4028765935292804</v>
      </c>
      <c r="N9" s="97">
        <f>M9*L9*$D$14</f>
        <v>8.4100680773524825E-2</v>
      </c>
      <c r="O9" s="98">
        <f>M9*$F$11</f>
        <v>0.4301149102417412</v>
      </c>
      <c r="P9" s="85">
        <f t="shared" si="2"/>
        <v>3.8227582169784013</v>
      </c>
      <c r="Q9" s="30">
        <f t="shared" si="3"/>
        <v>0.13686340709153566</v>
      </c>
    </row>
    <row r="10" spans="1:22" ht="42" customHeight="1" x14ac:dyDescent="0.3">
      <c r="B10" s="127" t="s">
        <v>183</v>
      </c>
      <c r="C10" s="128"/>
      <c r="D10" s="32">
        <v>0</v>
      </c>
      <c r="E10" s="25" t="s">
        <v>182</v>
      </c>
      <c r="F10" s="33"/>
      <c r="G10" s="33"/>
      <c r="H10" s="27" t="s">
        <v>184</v>
      </c>
      <c r="I10" s="129" t="s">
        <v>254</v>
      </c>
      <c r="J10" s="129"/>
      <c r="K10" s="129"/>
      <c r="L10" s="28">
        <v>1</v>
      </c>
      <c r="M10" s="84">
        <v>2.7275896467089127</v>
      </c>
      <c r="N10" s="97">
        <f>M10*L10*$D$14</f>
        <v>9.5465637634811959E-2</v>
      </c>
      <c r="O10" s="98">
        <f>M10*$F$11</f>
        <v>0.48823854676089534</v>
      </c>
      <c r="P10" s="85">
        <f t="shared" si="2"/>
        <v>4.3393471652187259</v>
      </c>
      <c r="Q10" s="30">
        <f t="shared" si="3"/>
        <v>0.15535846210390533</v>
      </c>
    </row>
    <row r="11" spans="1:22" ht="27" customHeight="1" x14ac:dyDescent="0.3">
      <c r="B11" s="127" t="s">
        <v>322</v>
      </c>
      <c r="C11" s="128"/>
      <c r="D11" s="34">
        <f>1/7.50321</f>
        <v>0.13327629108075076</v>
      </c>
      <c r="E11" s="35" t="s">
        <v>185</v>
      </c>
      <c r="F11" s="34">
        <v>0.17899999999999999</v>
      </c>
      <c r="G11" s="34">
        <v>0.20300000000000001</v>
      </c>
      <c r="H11" s="27"/>
      <c r="I11" s="129" t="s">
        <v>308</v>
      </c>
      <c r="J11" s="129"/>
      <c r="K11" s="129"/>
      <c r="L11" s="28">
        <v>1</v>
      </c>
      <c r="M11" s="84">
        <v>4.4906612613805468</v>
      </c>
      <c r="N11" s="30">
        <f>M11*L11*$D$15</f>
        <v>0.12349318468796504</v>
      </c>
      <c r="O11" s="83">
        <f t="shared" si="1"/>
        <v>0.59849867741680507</v>
      </c>
      <c r="P11" s="85">
        <f t="shared" si="2"/>
        <v>5.613326576725683</v>
      </c>
      <c r="Q11" s="30">
        <f t="shared" si="3"/>
        <v>0.19691175532176625</v>
      </c>
    </row>
    <row r="12" spans="1:22" ht="15" customHeight="1" x14ac:dyDescent="0.3">
      <c r="B12" s="127" t="s">
        <v>186</v>
      </c>
      <c r="C12" s="128"/>
      <c r="D12" s="34">
        <v>1.25</v>
      </c>
      <c r="E12" s="35" t="s">
        <v>187</v>
      </c>
      <c r="F12" s="33" t="s">
        <v>128</v>
      </c>
      <c r="H12" s="27"/>
      <c r="I12" s="129" t="s">
        <v>309</v>
      </c>
      <c r="J12" s="129"/>
      <c r="K12" s="129"/>
      <c r="L12" s="28">
        <v>1</v>
      </c>
      <c r="M12" s="84">
        <f>4.49066126138055*2</f>
        <v>8.9813225227611007</v>
      </c>
      <c r="N12" s="30">
        <f t="shared" si="0"/>
        <v>0.24698636937593027</v>
      </c>
      <c r="O12" s="83">
        <f t="shared" si="1"/>
        <v>1.1969973548336112</v>
      </c>
      <c r="P12" s="85">
        <f t="shared" si="2"/>
        <v>11.226653153451377</v>
      </c>
      <c r="Q12" s="30">
        <f t="shared" si="3"/>
        <v>0.39382351064353283</v>
      </c>
    </row>
    <row r="13" spans="1:22" ht="15" customHeight="1" x14ac:dyDescent="0.3">
      <c r="B13" s="124" t="s">
        <v>188</v>
      </c>
      <c r="C13" s="125"/>
      <c r="D13" s="125"/>
      <c r="E13" s="126"/>
      <c r="F13" s="33"/>
      <c r="H13" s="27"/>
      <c r="I13" s="129" t="s">
        <v>137</v>
      </c>
      <c r="J13" s="129"/>
      <c r="K13" s="129"/>
      <c r="L13" s="28">
        <v>1</v>
      </c>
      <c r="M13" s="84">
        <v>10.318659245486099</v>
      </c>
      <c r="N13" s="30">
        <f t="shared" si="0"/>
        <v>0.28376312925086772</v>
      </c>
      <c r="O13" s="83">
        <f t="shared" si="1"/>
        <v>1.3752326331644853</v>
      </c>
      <c r="P13" s="85">
        <f t="shared" si="2"/>
        <v>12.898324056857625</v>
      </c>
      <c r="Q13" s="30">
        <f t="shared" si="3"/>
        <v>0.45246461185344256</v>
      </c>
    </row>
    <row r="14" spans="1:22" ht="15" customHeight="1" x14ac:dyDescent="0.3">
      <c r="B14" s="121" t="s">
        <v>261</v>
      </c>
      <c r="C14" s="121"/>
      <c r="D14" s="37">
        <f>D6/800</f>
        <v>3.5000000000000003E-2</v>
      </c>
      <c r="E14" s="25" t="s">
        <v>190</v>
      </c>
      <c r="F14" s="33">
        <f>1/7.50321</f>
        <v>0.13327629108075076</v>
      </c>
      <c r="H14" s="27"/>
      <c r="I14" s="129" t="s">
        <v>326</v>
      </c>
      <c r="J14" s="129"/>
      <c r="K14" s="129"/>
      <c r="L14" s="28">
        <v>1</v>
      </c>
      <c r="M14" s="84"/>
      <c r="N14" s="30"/>
      <c r="O14" s="83"/>
      <c r="P14" s="85"/>
      <c r="Q14" s="30"/>
    </row>
    <row r="15" spans="1:22" x14ac:dyDescent="0.3">
      <c r="B15" s="121" t="s">
        <v>321</v>
      </c>
      <c r="C15" s="121"/>
      <c r="D15" s="37">
        <f>D7/800</f>
        <v>2.75E-2</v>
      </c>
      <c r="E15" s="25" t="s">
        <v>190</v>
      </c>
      <c r="F15" s="33"/>
      <c r="G15" s="33"/>
      <c r="H15" s="27"/>
      <c r="I15" s="122" t="s">
        <v>122</v>
      </c>
      <c r="J15" s="122"/>
      <c r="K15" s="122"/>
      <c r="L15" s="99">
        <v>0</v>
      </c>
      <c r="M15" s="100">
        <v>21.289149879206867</v>
      </c>
      <c r="N15" s="101">
        <f t="shared" si="0"/>
        <v>0</v>
      </c>
      <c r="O15" s="102">
        <f t="shared" si="1"/>
        <v>2.8373389361629044</v>
      </c>
      <c r="P15" s="103">
        <f t="shared" si="2"/>
        <v>0</v>
      </c>
      <c r="Q15" s="101">
        <f t="shared" si="3"/>
        <v>0.34805986538820283</v>
      </c>
    </row>
    <row r="16" spans="1:22" ht="17.25" customHeight="1" x14ac:dyDescent="0.3">
      <c r="B16" s="121" t="s">
        <v>189</v>
      </c>
      <c r="C16" s="121"/>
      <c r="D16" s="37">
        <f>D8/800</f>
        <v>3.125E-2</v>
      </c>
      <c r="E16" s="25" t="s">
        <v>190</v>
      </c>
      <c r="H16" s="27"/>
      <c r="I16" s="129" t="s">
        <v>123</v>
      </c>
      <c r="J16" s="129"/>
      <c r="K16" s="129"/>
      <c r="L16" s="28">
        <v>1</v>
      </c>
      <c r="M16" s="84">
        <v>7.2302773174664834</v>
      </c>
      <c r="N16" s="30">
        <f t="shared" si="0"/>
        <v>0.1988326262303283</v>
      </c>
      <c r="O16" s="83">
        <f t="shared" si="1"/>
        <v>0.96362454435721279</v>
      </c>
      <c r="P16" s="85">
        <f t="shared" si="2"/>
        <v>9.0378466468331045</v>
      </c>
      <c r="Q16" s="30">
        <f t="shared" si="3"/>
        <v>0.31704163711688771</v>
      </c>
    </row>
    <row r="17" spans="2:17" ht="17.25" customHeight="1" x14ac:dyDescent="0.3">
      <c r="B17" s="121" t="s">
        <v>195</v>
      </c>
      <c r="C17" s="121"/>
      <c r="D17" s="40">
        <v>16.387060000000002</v>
      </c>
      <c r="E17" s="25" t="s">
        <v>196</v>
      </c>
      <c r="F17" s="27"/>
      <c r="G17" s="27"/>
      <c r="H17" s="27"/>
      <c r="I17" s="129" t="s">
        <v>125</v>
      </c>
      <c r="J17" s="129"/>
      <c r="K17" s="129"/>
      <c r="L17" s="28">
        <v>1</v>
      </c>
      <c r="M17" s="84">
        <v>1.3662001052298609</v>
      </c>
      <c r="N17" s="30">
        <f t="shared" si="0"/>
        <v>3.7570502893821175E-2</v>
      </c>
      <c r="O17" s="83">
        <f t="shared" si="1"/>
        <v>0.18208208289916725</v>
      </c>
      <c r="P17" s="85">
        <f t="shared" si="2"/>
        <v>1.7077501315373262</v>
      </c>
      <c r="Q17" s="30">
        <f t="shared" si="3"/>
        <v>5.9906736487821757E-2</v>
      </c>
    </row>
    <row r="18" spans="2:17" x14ac:dyDescent="0.3">
      <c r="B18" s="127" t="s">
        <v>198</v>
      </c>
      <c r="C18" s="128"/>
      <c r="D18" s="40">
        <f>D11*(1/1.25)*(60)</f>
        <v>6.3972619718760368</v>
      </c>
      <c r="E18" s="25" t="s">
        <v>199</v>
      </c>
      <c r="F18" s="27"/>
      <c r="G18" s="27"/>
      <c r="H18" s="27"/>
      <c r="I18" s="129" t="s">
        <v>124</v>
      </c>
      <c r="J18" s="129"/>
      <c r="K18" s="129"/>
      <c r="L18" s="28">
        <v>1</v>
      </c>
      <c r="M18" s="84">
        <v>1.2435307295842222</v>
      </c>
      <c r="N18" s="30">
        <f t="shared" si="0"/>
        <v>3.4197095063566108E-2</v>
      </c>
      <c r="O18" s="83">
        <f t="shared" si="1"/>
        <v>0.16573316348392514</v>
      </c>
      <c r="P18" s="85">
        <f t="shared" si="2"/>
        <v>1.5544134119802777</v>
      </c>
      <c r="Q18" s="30">
        <f t="shared" si="3"/>
        <v>5.4527786556696919E-2</v>
      </c>
    </row>
    <row r="19" spans="2:17" ht="15" customHeight="1" x14ac:dyDescent="0.3">
      <c r="F19" s="27"/>
      <c r="G19" s="27"/>
      <c r="I19" s="129" t="s">
        <v>332</v>
      </c>
      <c r="J19" s="129"/>
      <c r="K19" s="129"/>
      <c r="L19" s="28">
        <v>1</v>
      </c>
      <c r="M19" s="84">
        <f>28.7046339010795+83.8144522303516</f>
        <v>112.51908613143111</v>
      </c>
      <c r="N19" s="30">
        <f>M19*L19*$D$15</f>
        <v>3.0942748686143555</v>
      </c>
      <c r="O19" s="83">
        <f t="shared" si="1"/>
        <v>14.996126475392678</v>
      </c>
      <c r="P19" s="85">
        <f t="shared" si="2"/>
        <v>140.6488576642889</v>
      </c>
      <c r="Q19" s="30">
        <f>O19*$D$9+N19</f>
        <v>4.9338681917258818</v>
      </c>
    </row>
    <row r="20" spans="2:17" ht="22.5" customHeight="1" x14ac:dyDescent="0.3">
      <c r="B20" s="124" t="s">
        <v>203</v>
      </c>
      <c r="C20" s="125"/>
      <c r="D20" s="125"/>
      <c r="E20" s="126"/>
      <c r="F20" s="27"/>
      <c r="G20" s="27"/>
      <c r="I20" s="122" t="s">
        <v>332</v>
      </c>
      <c r="J20" s="122"/>
      <c r="K20" s="122"/>
      <c r="L20" s="99">
        <v>0</v>
      </c>
      <c r="M20" s="100">
        <v>83.814452230351648</v>
      </c>
      <c r="N20" s="104">
        <f>M20*L20*$D$16</f>
        <v>0</v>
      </c>
      <c r="O20" s="105">
        <f>M20*$F$11</f>
        <v>15.002786949232945</v>
      </c>
      <c r="P20" s="103">
        <f t="shared" si="2"/>
        <v>0</v>
      </c>
      <c r="Q20" s="101">
        <f t="shared" si="3"/>
        <v>1.8404103716490547</v>
      </c>
    </row>
    <row r="21" spans="2:17" ht="22.5" customHeight="1" x14ac:dyDescent="0.3">
      <c r="B21" s="127" t="s">
        <v>206</v>
      </c>
      <c r="C21" s="128"/>
      <c r="D21" s="32">
        <v>1.75</v>
      </c>
      <c r="E21" s="25" t="s">
        <v>207</v>
      </c>
      <c r="I21" s="129" t="s">
        <v>127</v>
      </c>
      <c r="J21" s="129"/>
      <c r="K21" s="129"/>
      <c r="L21" s="28">
        <v>1</v>
      </c>
      <c r="M21" s="84">
        <v>1.9146043728221294</v>
      </c>
      <c r="N21" s="30">
        <f t="shared" ref="N21:N29" si="4">M21*L21*$D$15</f>
        <v>5.2651620252608555E-2</v>
      </c>
      <c r="O21" s="83">
        <f t="shared" ref="O21:O38" si="5">M21*$D$11</f>
        <v>0.25517136969672038</v>
      </c>
      <c r="P21" s="85">
        <f t="shared" si="2"/>
        <v>2.3932554660276617</v>
      </c>
      <c r="Q21" s="30">
        <f t="shared" si="3"/>
        <v>8.3953806768144595E-2</v>
      </c>
    </row>
    <row r="22" spans="2:17" ht="43.5" customHeight="1" x14ac:dyDescent="0.3">
      <c r="B22" s="127" t="s">
        <v>209</v>
      </c>
      <c r="C22" s="128"/>
      <c r="D22" s="45">
        <v>34935</v>
      </c>
      <c r="E22" s="25" t="s">
        <v>207</v>
      </c>
      <c r="I22" s="129" t="s">
        <v>126</v>
      </c>
      <c r="J22" s="129"/>
      <c r="K22" s="129"/>
      <c r="L22" s="28">
        <v>1</v>
      </c>
      <c r="M22" s="84">
        <v>1.2844205214661018</v>
      </c>
      <c r="N22" s="30">
        <f t="shared" si="4"/>
        <v>3.5321564340317801E-2</v>
      </c>
      <c r="O22" s="83">
        <f t="shared" si="5"/>
        <v>0.17118280328900584</v>
      </c>
      <c r="P22" s="85">
        <f t="shared" si="2"/>
        <v>1.6055256518326275</v>
      </c>
      <c r="Q22" s="30">
        <f t="shared" si="3"/>
        <v>5.6320769867071865E-2</v>
      </c>
    </row>
    <row r="23" spans="2:17" ht="15" customHeight="1" x14ac:dyDescent="0.3">
      <c r="B23" s="127" t="s">
        <v>211</v>
      </c>
      <c r="C23" s="128"/>
      <c r="D23" s="46">
        <f>PI()*(D21/2/10)^2*D22/10</f>
        <v>84.02852231726267</v>
      </c>
      <c r="E23" s="25" t="s">
        <v>212</v>
      </c>
      <c r="I23" s="129" t="s">
        <v>130</v>
      </c>
      <c r="J23" s="129"/>
      <c r="K23" s="129"/>
      <c r="L23" s="28">
        <v>1</v>
      </c>
      <c r="M23" s="84">
        <v>4.4906612613805468</v>
      </c>
      <c r="N23" s="30">
        <f t="shared" si="4"/>
        <v>0.12349318468796504</v>
      </c>
      <c r="O23" s="83">
        <f t="shared" si="5"/>
        <v>0.59849867741680507</v>
      </c>
      <c r="P23" s="85">
        <f t="shared" si="2"/>
        <v>5.613326576725683</v>
      </c>
      <c r="Q23" s="30">
        <f t="shared" si="3"/>
        <v>0.19691175532176625</v>
      </c>
    </row>
    <row r="24" spans="2:17" ht="21" customHeight="1" x14ac:dyDescent="0.3">
      <c r="I24" s="129" t="s">
        <v>132</v>
      </c>
      <c r="J24" s="129"/>
      <c r="K24" s="129"/>
      <c r="L24" s="28">
        <v>1</v>
      </c>
      <c r="M24" s="84">
        <v>1.9121990909467246</v>
      </c>
      <c r="N24" s="30">
        <f t="shared" si="4"/>
        <v>5.2585475001034929E-2</v>
      </c>
      <c r="O24" s="83">
        <f t="shared" si="5"/>
        <v>0.25485080264936266</v>
      </c>
      <c r="P24" s="85">
        <f t="shared" si="2"/>
        <v>2.3902488636834058</v>
      </c>
      <c r="Q24" s="30">
        <f t="shared" si="3"/>
        <v>8.3848337161651937E-2</v>
      </c>
    </row>
    <row r="25" spans="2:17" ht="27.75" customHeight="1" x14ac:dyDescent="0.3">
      <c r="B25" s="47" t="s">
        <v>216</v>
      </c>
      <c r="C25" s="48"/>
      <c r="D25" s="48"/>
      <c r="E25" s="48"/>
      <c r="F25" s="48"/>
      <c r="G25" s="49"/>
      <c r="I25" s="122" t="s">
        <v>133</v>
      </c>
      <c r="J25" s="122"/>
      <c r="K25" s="122"/>
      <c r="L25" s="99">
        <v>0</v>
      </c>
      <c r="M25" s="100">
        <v>1.9121990909467246</v>
      </c>
      <c r="N25" s="101">
        <f t="shared" si="4"/>
        <v>0</v>
      </c>
      <c r="O25" s="102">
        <f t="shared" si="5"/>
        <v>0.25485080264936266</v>
      </c>
      <c r="P25" s="103">
        <f t="shared" si="2"/>
        <v>0</v>
      </c>
      <c r="Q25" s="101">
        <f t="shared" si="3"/>
        <v>3.1262862160617015E-2</v>
      </c>
    </row>
    <row r="26" spans="2:17" ht="22.5" customHeight="1" x14ac:dyDescent="0.3">
      <c r="B26" s="52" t="s">
        <v>218</v>
      </c>
      <c r="C26" s="53"/>
      <c r="D26" s="54"/>
      <c r="E26" s="54"/>
      <c r="F26" s="54"/>
      <c r="G26" s="55"/>
      <c r="I26" s="129" t="s">
        <v>131</v>
      </c>
      <c r="J26" s="129"/>
      <c r="K26" s="129"/>
      <c r="L26" s="28">
        <v>1</v>
      </c>
      <c r="M26" s="84">
        <v>2.8983646598626454</v>
      </c>
      <c r="N26" s="30">
        <f t="shared" si="4"/>
        <v>7.9705028146222753E-2</v>
      </c>
      <c r="O26" s="83">
        <f t="shared" si="5"/>
        <v>0.38628329206601508</v>
      </c>
      <c r="P26" s="85">
        <f t="shared" si="2"/>
        <v>3.6229558248283067</v>
      </c>
      <c r="Q26" s="30">
        <f t="shared" si="3"/>
        <v>0.12709087582363596</v>
      </c>
    </row>
    <row r="27" spans="2:17" ht="22.5" customHeight="1" x14ac:dyDescent="0.3">
      <c r="B27" s="52" t="s">
        <v>219</v>
      </c>
      <c r="C27" s="53"/>
      <c r="D27" s="54"/>
      <c r="E27" s="54"/>
      <c r="F27" s="54"/>
      <c r="G27" s="55"/>
      <c r="I27" s="129" t="s">
        <v>134</v>
      </c>
      <c r="J27" s="129"/>
      <c r="K27" s="129"/>
      <c r="L27" s="28">
        <v>1</v>
      </c>
      <c r="M27" s="84">
        <v>5.8905353128660733</v>
      </c>
      <c r="N27" s="30">
        <f t="shared" si="4"/>
        <v>0.16198972110381701</v>
      </c>
      <c r="O27" s="83">
        <f t="shared" si="5"/>
        <v>0.78506869897898002</v>
      </c>
      <c r="P27" s="85">
        <f t="shared" si="2"/>
        <v>7.3631691410825919</v>
      </c>
      <c r="Q27" s="30">
        <f t="shared" si="3"/>
        <v>0.25829506630048504</v>
      </c>
    </row>
    <row r="28" spans="2:17" ht="15" customHeight="1" x14ac:dyDescent="0.3">
      <c r="B28" s="52" t="s">
        <v>220</v>
      </c>
      <c r="C28" s="53"/>
      <c r="D28" s="54"/>
      <c r="E28" s="54"/>
      <c r="F28" s="54"/>
      <c r="G28" s="55"/>
      <c r="I28" s="129" t="s">
        <v>135</v>
      </c>
      <c r="J28" s="129"/>
      <c r="K28" s="129"/>
      <c r="L28" s="28">
        <v>1</v>
      </c>
      <c r="M28" s="84">
        <v>5.0655236296022661</v>
      </c>
      <c r="N28" s="30">
        <f t="shared" si="4"/>
        <v>0.13930189981406232</v>
      </c>
      <c r="O28" s="83">
        <f t="shared" si="5"/>
        <v>0.67511420173529268</v>
      </c>
      <c r="P28" s="85">
        <f t="shared" si="2"/>
        <v>6.3319045370028331</v>
      </c>
      <c r="Q28" s="30">
        <f t="shared" si="3"/>
        <v>0.22211899127350815</v>
      </c>
    </row>
    <row r="29" spans="2:17" ht="15" customHeight="1" x14ac:dyDescent="0.3">
      <c r="B29" s="52" t="s">
        <v>221</v>
      </c>
      <c r="C29" s="53"/>
      <c r="D29" s="54"/>
      <c r="E29" s="54"/>
      <c r="F29" s="54"/>
      <c r="G29" s="55"/>
      <c r="I29" s="129" t="s">
        <v>335</v>
      </c>
      <c r="J29" s="129"/>
      <c r="K29" s="129"/>
      <c r="L29" s="28">
        <v>1</v>
      </c>
      <c r="M29" s="84">
        <v>4.7792950864291095</v>
      </c>
      <c r="N29" s="30">
        <f t="shared" si="4"/>
        <v>0.13143061487680052</v>
      </c>
      <c r="O29" s="83">
        <f t="shared" si="5"/>
        <v>0.63696672309972791</v>
      </c>
      <c r="P29" s="85">
        <f t="shared" si="2"/>
        <v>5.9741188580363866</v>
      </c>
      <c r="Q29" s="30">
        <f t="shared" si="3"/>
        <v>0.20956810810088355</v>
      </c>
    </row>
    <row r="30" spans="2:17" ht="15" customHeight="1" x14ac:dyDescent="0.3">
      <c r="B30" s="52"/>
      <c r="C30" s="53"/>
      <c r="D30" s="54"/>
      <c r="E30" s="54"/>
      <c r="F30" s="54"/>
      <c r="G30" s="55"/>
      <c r="I30" s="129" t="s">
        <v>256</v>
      </c>
      <c r="J30" s="129"/>
      <c r="K30" s="129"/>
      <c r="L30" s="28">
        <v>1</v>
      </c>
      <c r="M30" s="84">
        <v>14.691461694971816</v>
      </c>
      <c r="N30" s="30">
        <f>M30*L30*$D$15</f>
        <v>0.40401519661172491</v>
      </c>
      <c r="O30" s="83">
        <f t="shared" si="5"/>
        <v>1.9580235252607636</v>
      </c>
      <c r="P30" s="85">
        <f t="shared" si="2"/>
        <v>18.364327118714769</v>
      </c>
      <c r="Q30" s="30">
        <f t="shared" si="3"/>
        <v>0.6442083564570692</v>
      </c>
    </row>
    <row r="31" spans="2:17" x14ac:dyDescent="0.3">
      <c r="B31" s="58" t="s">
        <v>223</v>
      </c>
      <c r="C31" s="53"/>
      <c r="D31" s="54"/>
      <c r="E31" s="54"/>
      <c r="F31" s="54"/>
      <c r="G31" s="55"/>
      <c r="I31" s="129" t="s">
        <v>257</v>
      </c>
      <c r="J31" s="129"/>
      <c r="K31" s="129"/>
      <c r="L31" s="28">
        <v>1</v>
      </c>
      <c r="M31" s="84">
        <v>3.2519410955471342</v>
      </c>
      <c r="N31" s="86">
        <f>M31*L31*$D$14</f>
        <v>0.1138179383441497</v>
      </c>
      <c r="O31" s="87">
        <f>M31*$F$11</f>
        <v>0.58209745610293695</v>
      </c>
      <c r="P31" s="85">
        <f t="shared" si="2"/>
        <v>5.1735426520068053</v>
      </c>
      <c r="Q31" s="30">
        <f t="shared" si="3"/>
        <v>0.18522455093869489</v>
      </c>
    </row>
    <row r="32" spans="2:17" x14ac:dyDescent="0.3">
      <c r="B32" s="52" t="s">
        <v>224</v>
      </c>
      <c r="C32" s="53"/>
      <c r="D32" s="54"/>
      <c r="E32" s="54"/>
      <c r="F32" s="54"/>
      <c r="G32" s="55"/>
      <c r="I32" s="122" t="s">
        <v>289</v>
      </c>
      <c r="J32" s="122"/>
      <c r="K32" s="122"/>
      <c r="L32" s="99">
        <v>0</v>
      </c>
      <c r="M32" s="100">
        <v>7.6391752362852801</v>
      </c>
      <c r="N32" s="101">
        <f>M32*L32*$D$15</f>
        <v>0</v>
      </c>
      <c r="O32" s="102">
        <f t="shared" si="5"/>
        <v>1.01812094240802</v>
      </c>
      <c r="P32" s="103">
        <f t="shared" si="2"/>
        <v>0</v>
      </c>
      <c r="Q32" s="101">
        <f t="shared" si="3"/>
        <v>0.12489415122279202</v>
      </c>
    </row>
    <row r="33" spans="2:18" x14ac:dyDescent="0.3">
      <c r="B33" s="52" t="s">
        <v>226</v>
      </c>
      <c r="C33" s="53"/>
      <c r="D33" s="54"/>
      <c r="E33" s="54"/>
      <c r="F33" s="54"/>
      <c r="G33" s="55"/>
      <c r="I33" s="129" t="s">
        <v>259</v>
      </c>
      <c r="J33" s="129"/>
      <c r="K33" s="129"/>
      <c r="L33" s="28">
        <v>1</v>
      </c>
      <c r="M33" s="84">
        <v>19.853196599590269</v>
      </c>
      <c r="N33" s="30">
        <f>M33*L33*$D$15</f>
        <v>0.54596290648873247</v>
      </c>
      <c r="O33" s="83">
        <f t="shared" si="5"/>
        <v>2.6459604088903639</v>
      </c>
      <c r="P33" s="85">
        <f t="shared" si="2"/>
        <v>24.816495749487842</v>
      </c>
      <c r="Q33" s="30">
        <f t="shared" si="3"/>
        <v>0.87054613199028319</v>
      </c>
    </row>
    <row r="34" spans="2:18" x14ac:dyDescent="0.3">
      <c r="B34" s="52" t="s">
        <v>229</v>
      </c>
      <c r="C34" s="53"/>
      <c r="D34" s="54"/>
      <c r="E34" s="53"/>
      <c r="F34" s="54"/>
      <c r="G34" s="55"/>
      <c r="I34" s="129" t="s">
        <v>260</v>
      </c>
      <c r="J34" s="129"/>
      <c r="K34" s="129"/>
      <c r="L34" s="28">
        <v>1</v>
      </c>
      <c r="M34" s="84">
        <v>6.4341290167075327</v>
      </c>
      <c r="N34" s="86">
        <f>M34*L34*$D$14</f>
        <v>0.22519451558476367</v>
      </c>
      <c r="O34" s="87">
        <f>M34*$F$11</f>
        <v>1.1517090939906482</v>
      </c>
      <c r="P34" s="85">
        <f t="shared" si="2"/>
        <v>10.236114344761983</v>
      </c>
      <c r="Q34" s="30">
        <f t="shared" si="3"/>
        <v>0.36647609005991783</v>
      </c>
    </row>
    <row r="35" spans="2:18" x14ac:dyDescent="0.3">
      <c r="B35" s="60" t="s">
        <v>230</v>
      </c>
      <c r="C35" s="61"/>
      <c r="D35" s="62"/>
      <c r="E35" s="61"/>
      <c r="F35" s="62"/>
      <c r="G35" s="63"/>
      <c r="I35" s="129" t="s">
        <v>310</v>
      </c>
      <c r="J35" s="129"/>
      <c r="K35" s="129"/>
      <c r="L35" s="28">
        <v>1</v>
      </c>
      <c r="M35" s="84">
        <v>1.4022793333609314</v>
      </c>
      <c r="N35" s="106">
        <f>M35*L35*$D$15*2</f>
        <v>7.7125363334851219E-2</v>
      </c>
      <c r="O35" s="107">
        <f>M35*$F$11</f>
        <v>0.25100800067160672</v>
      </c>
      <c r="P35" s="85">
        <f t="shared" si="2"/>
        <v>3.5056983334023277</v>
      </c>
      <c r="Q35" s="30">
        <f t="shared" si="3"/>
        <v>0.10791682423915584</v>
      </c>
    </row>
    <row r="36" spans="2:18" x14ac:dyDescent="0.3">
      <c r="E36" s="27"/>
      <c r="I36" s="129" t="s">
        <v>311</v>
      </c>
      <c r="J36" s="129"/>
      <c r="K36" s="129"/>
      <c r="L36" s="28">
        <v>1</v>
      </c>
      <c r="M36" s="84">
        <f>2*1.40227933336093</f>
        <v>2.80455866672186</v>
      </c>
      <c r="N36" s="106">
        <f>M36*L36*$D$15*2</f>
        <v>0.1542507266697023</v>
      </c>
      <c r="O36" s="107">
        <f t="shared" si="5"/>
        <v>0.3737811772190649</v>
      </c>
      <c r="P36" s="85">
        <f t="shared" si="2"/>
        <v>7.0113966668046501</v>
      </c>
      <c r="Q36" s="30">
        <f t="shared" si="3"/>
        <v>0.20010292450527389</v>
      </c>
    </row>
    <row r="37" spans="2:18" ht="21.75" customHeight="1" x14ac:dyDescent="0.3">
      <c r="E37" s="27"/>
      <c r="I37" s="129" t="s">
        <v>336</v>
      </c>
      <c r="J37" s="129"/>
      <c r="K37" s="129"/>
      <c r="L37" s="28">
        <v>1</v>
      </c>
      <c r="M37" s="84">
        <v>84.03</v>
      </c>
      <c r="N37" s="30">
        <f>M37*L37*$D$15</f>
        <v>2.3108249999999999</v>
      </c>
      <c r="O37" s="83">
        <f t="shared" si="5"/>
        <v>11.199206739515486</v>
      </c>
      <c r="P37" s="85">
        <f t="shared" si="2"/>
        <v>105.03749999999999</v>
      </c>
      <c r="Q37" s="30">
        <f t="shared" si="3"/>
        <v>3.68464549797755</v>
      </c>
    </row>
    <row r="38" spans="2:18" ht="14.25" customHeight="1" x14ac:dyDescent="0.3">
      <c r="E38" s="27"/>
      <c r="I38" s="129" t="s">
        <v>303</v>
      </c>
      <c r="J38" s="129"/>
      <c r="K38" s="129"/>
      <c r="L38" s="28">
        <v>1</v>
      </c>
      <c r="M38" s="84">
        <v>3.4443636455795086</v>
      </c>
      <c r="N38" s="30">
        <f>M38*L38*$D$15</f>
        <v>9.4720000253436493E-2</v>
      </c>
      <c r="O38" s="83">
        <f t="shared" si="5"/>
        <v>0.45905201181621041</v>
      </c>
      <c r="P38" s="85">
        <f t="shared" si="2"/>
        <v>4.3054545569743858</v>
      </c>
      <c r="Q38" s="30">
        <f t="shared" si="3"/>
        <v>0.15103247649746612</v>
      </c>
    </row>
    <row r="39" spans="2:18" x14ac:dyDescent="0.3">
      <c r="E39" s="27"/>
      <c r="I39" s="129" t="s">
        <v>334</v>
      </c>
      <c r="J39" s="129"/>
      <c r="K39" s="129"/>
      <c r="L39" s="28">
        <v>1</v>
      </c>
      <c r="M39" s="84">
        <f>2*3.44436364557951</f>
        <v>6.8887272911590198</v>
      </c>
      <c r="N39" s="30">
        <f>M39*L39*$D$15</f>
        <v>0.18944000050687304</v>
      </c>
      <c r="O39" s="83">
        <f>M39*$D$11</f>
        <v>0.91810402363242116</v>
      </c>
      <c r="P39" s="85">
        <f t="shared" si="2"/>
        <v>8.6109091139487752</v>
      </c>
      <c r="Q39" s="30">
        <f t="shared" si="3"/>
        <v>0.30206495299493236</v>
      </c>
    </row>
    <row r="40" spans="2:18" ht="16.5" customHeight="1" x14ac:dyDescent="0.3">
      <c r="E40" s="27"/>
      <c r="I40" s="129"/>
      <c r="J40" s="129"/>
      <c r="K40" s="129"/>
      <c r="L40" s="28"/>
      <c r="M40" s="84"/>
      <c r="N40" s="30"/>
      <c r="O40" s="83"/>
      <c r="P40" s="85"/>
      <c r="Q40" s="30"/>
    </row>
    <row r="41" spans="2:18" ht="16.5" customHeight="1" x14ac:dyDescent="0.3">
      <c r="E41" s="27"/>
      <c r="I41" s="129"/>
      <c r="J41" s="129"/>
      <c r="K41" s="129"/>
      <c r="L41" s="28"/>
      <c r="M41" s="84"/>
      <c r="N41" s="30"/>
      <c r="O41" s="83"/>
      <c r="P41" s="85"/>
      <c r="Q41" s="30"/>
    </row>
    <row r="42" spans="2:18" ht="16.5" customHeight="1" x14ac:dyDescent="0.3">
      <c r="D42" s="27"/>
      <c r="I42" s="129"/>
      <c r="J42" s="129"/>
      <c r="K42" s="129"/>
      <c r="L42" s="28"/>
      <c r="M42" s="84"/>
      <c r="N42" s="30"/>
      <c r="O42" s="83"/>
      <c r="P42" s="85"/>
      <c r="Q42" s="30"/>
    </row>
    <row r="43" spans="2:18" ht="16.5" customHeight="1" x14ac:dyDescent="0.3">
      <c r="D43" s="70"/>
      <c r="I43" s="129"/>
      <c r="J43" s="129"/>
      <c r="K43" s="129"/>
      <c r="L43" s="28"/>
      <c r="M43" s="84"/>
      <c r="N43" s="30"/>
      <c r="O43" s="83"/>
      <c r="P43" s="85"/>
      <c r="Q43" s="30"/>
    </row>
    <row r="44" spans="2:18" ht="16.5" customHeight="1" x14ac:dyDescent="0.3">
      <c r="D44" s="70"/>
      <c r="I44" s="131" t="s">
        <v>191</v>
      </c>
      <c r="J44" s="132"/>
      <c r="K44" s="132"/>
      <c r="L44" s="132"/>
      <c r="M44" s="133"/>
      <c r="N44" s="38">
        <f>(N46/D15)*D12</f>
        <v>417.53773445726517</v>
      </c>
      <c r="O44" s="39" t="s">
        <v>192</v>
      </c>
      <c r="P44" s="29"/>
      <c r="Q44" s="31"/>
      <c r="R44" s="27"/>
    </row>
    <row r="45" spans="2:18" ht="16.5" customHeight="1" x14ac:dyDescent="0.3">
      <c r="D45" s="70"/>
      <c r="I45" s="131" t="s">
        <v>193</v>
      </c>
      <c r="J45" s="132"/>
      <c r="K45" s="132"/>
      <c r="L45" s="132"/>
      <c r="M45" s="133"/>
      <c r="N45" s="38">
        <f>N44*D5/1000</f>
        <v>0.41753773445726516</v>
      </c>
      <c r="O45" s="39" t="s">
        <v>194</v>
      </c>
      <c r="P45" s="29"/>
      <c r="Q45" s="31"/>
    </row>
    <row r="46" spans="2:18" ht="16.5" customHeight="1" x14ac:dyDescent="0.3">
      <c r="D46" s="70"/>
      <c r="I46" s="131" t="s">
        <v>197</v>
      </c>
      <c r="J46" s="132"/>
      <c r="K46" s="132"/>
      <c r="L46" s="132"/>
      <c r="M46" s="133"/>
      <c r="N46" s="41">
        <f>SUM(N5:N43)</f>
        <v>9.1858301580598329</v>
      </c>
      <c r="O46" s="39"/>
      <c r="P46" s="29"/>
      <c r="Q46" s="31"/>
    </row>
    <row r="47" spans="2:18" ht="16.5" customHeight="1" x14ac:dyDescent="0.3">
      <c r="I47" s="131" t="s">
        <v>200</v>
      </c>
      <c r="J47" s="132"/>
      <c r="K47" s="132"/>
      <c r="L47" s="132"/>
      <c r="M47" s="133"/>
      <c r="N47" s="42">
        <f>SUM(O5:O43)</f>
        <v>63.671585846048487</v>
      </c>
      <c r="O47" s="39" t="s">
        <v>201</v>
      </c>
      <c r="P47" s="29"/>
      <c r="Q47" s="31"/>
    </row>
    <row r="48" spans="2:18" x14ac:dyDescent="0.3">
      <c r="E48" s="27"/>
      <c r="I48" s="131" t="s">
        <v>202</v>
      </c>
      <c r="J48" s="132"/>
      <c r="K48" s="132"/>
      <c r="L48" s="132"/>
      <c r="M48" s="133"/>
      <c r="N48" s="41">
        <f>N47*D9</f>
        <v>7.810671934950193</v>
      </c>
      <c r="O48" s="39"/>
      <c r="P48" s="29"/>
      <c r="Q48" s="31"/>
    </row>
    <row r="49" spans="2:17" x14ac:dyDescent="0.3">
      <c r="B49" s="78" t="s">
        <v>248</v>
      </c>
      <c r="C49" s="78" t="s">
        <v>249</v>
      </c>
      <c r="E49" s="27"/>
      <c r="I49" s="131" t="s">
        <v>204</v>
      </c>
      <c r="J49" s="132"/>
      <c r="K49" s="132"/>
      <c r="L49" s="132"/>
      <c r="M49" s="133"/>
      <c r="N49" s="43">
        <f>5/60</f>
        <v>8.3333333333333329E-2</v>
      </c>
      <c r="O49" s="39" t="s">
        <v>201</v>
      </c>
      <c r="P49" s="44" t="s">
        <v>205</v>
      </c>
      <c r="Q49" s="31"/>
    </row>
    <row r="50" spans="2:17" x14ac:dyDescent="0.3">
      <c r="B50" s="78">
        <v>1</v>
      </c>
      <c r="C50" s="80">
        <f t="shared" ref="C50:C113" si="6">(SUM($L$69,$L$70)*B50+$L$71+$J$72*($K$73*B50))/B50</f>
        <v>68.58450209301003</v>
      </c>
      <c r="E50" s="27"/>
      <c r="I50" s="131" t="s">
        <v>208</v>
      </c>
      <c r="J50" s="132"/>
      <c r="K50" s="132"/>
      <c r="L50" s="132"/>
      <c r="M50" s="133"/>
      <c r="N50" s="41">
        <f>N49*D10</f>
        <v>0</v>
      </c>
      <c r="O50" s="39"/>
      <c r="P50" s="29"/>
      <c r="Q50" s="31"/>
    </row>
    <row r="51" spans="2:17" ht="15" customHeight="1" x14ac:dyDescent="0.3">
      <c r="B51" s="78">
        <v>2</v>
      </c>
      <c r="C51" s="80">
        <f t="shared" si="6"/>
        <v>43.584502093010023</v>
      </c>
      <c r="E51" s="27"/>
      <c r="I51" s="131" t="s">
        <v>210</v>
      </c>
      <c r="J51" s="132"/>
      <c r="K51" s="132"/>
      <c r="L51" s="132"/>
      <c r="M51" s="133"/>
      <c r="N51" s="41">
        <f>SUM(N46,N48,N50)</f>
        <v>16.996502093010026</v>
      </c>
      <c r="O51" s="39"/>
      <c r="P51" s="29"/>
      <c r="Q51" s="31"/>
    </row>
    <row r="52" spans="2:17" ht="15" customHeight="1" x14ac:dyDescent="0.3">
      <c r="B52" s="78">
        <v>3</v>
      </c>
      <c r="C52" s="80">
        <f t="shared" si="6"/>
        <v>35.251168759676695</v>
      </c>
      <c r="E52" s="27"/>
    </row>
    <row r="53" spans="2:17" ht="28.5" customHeight="1" x14ac:dyDescent="0.3">
      <c r="B53" s="78">
        <v>4</v>
      </c>
      <c r="C53" s="80">
        <f t="shared" si="6"/>
        <v>31.084502093010023</v>
      </c>
      <c r="E53" s="27"/>
      <c r="I53" s="124" t="s">
        <v>213</v>
      </c>
      <c r="J53" s="125"/>
      <c r="K53" s="126"/>
      <c r="L53" s="111" t="s">
        <v>172</v>
      </c>
      <c r="M53" s="111" t="s">
        <v>214</v>
      </c>
      <c r="N53" s="111" t="s">
        <v>174</v>
      </c>
      <c r="O53" s="111" t="s">
        <v>215</v>
      </c>
      <c r="P53" s="23" t="s">
        <v>176</v>
      </c>
      <c r="Q53" s="23" t="s">
        <v>177</v>
      </c>
    </row>
    <row r="54" spans="2:17" ht="15" customHeight="1" x14ac:dyDescent="0.3">
      <c r="B54" s="78">
        <v>5</v>
      </c>
      <c r="C54" s="80">
        <f t="shared" si="6"/>
        <v>28.584502093010023</v>
      </c>
      <c r="E54" s="27"/>
      <c r="I54" s="130" t="s">
        <v>217</v>
      </c>
      <c r="J54" s="130"/>
      <c r="K54" s="130"/>
      <c r="L54" s="28">
        <v>10</v>
      </c>
      <c r="M54" s="50">
        <v>0.03</v>
      </c>
      <c r="N54" s="30">
        <f t="shared" ref="N54:N58" si="7">M54*L54</f>
        <v>0.3</v>
      </c>
      <c r="O54" s="35">
        <f t="shared" ref="O54:O58" si="8">L54*$D$5</f>
        <v>10</v>
      </c>
      <c r="P54" s="51"/>
      <c r="Q54" s="31"/>
    </row>
    <row r="55" spans="2:17" x14ac:dyDescent="0.3">
      <c r="B55" s="78">
        <v>6</v>
      </c>
      <c r="C55" s="80">
        <f t="shared" si="6"/>
        <v>26.917835426343359</v>
      </c>
      <c r="E55" s="27"/>
      <c r="I55" s="130"/>
      <c r="J55" s="130"/>
      <c r="K55" s="130"/>
      <c r="L55" s="28"/>
      <c r="M55" s="50"/>
      <c r="N55" s="30"/>
      <c r="O55" s="35"/>
      <c r="P55" s="31"/>
      <c r="Q55" s="31"/>
    </row>
    <row r="56" spans="2:17" x14ac:dyDescent="0.3">
      <c r="B56" s="78">
        <v>7</v>
      </c>
      <c r="C56" s="80">
        <f t="shared" si="6"/>
        <v>25.727359235867169</v>
      </c>
      <c r="E56" s="27"/>
      <c r="I56" s="130"/>
      <c r="J56" s="130"/>
      <c r="K56" s="130"/>
      <c r="L56" s="28"/>
      <c r="M56" s="50"/>
      <c r="N56" s="30"/>
      <c r="O56" s="35"/>
      <c r="P56" s="31"/>
      <c r="Q56" s="31"/>
    </row>
    <row r="57" spans="2:17" x14ac:dyDescent="0.3">
      <c r="B57" s="78">
        <v>8</v>
      </c>
      <c r="C57" s="80">
        <f t="shared" si="6"/>
        <v>24.834502093010023</v>
      </c>
      <c r="E57" s="27"/>
      <c r="I57" s="130"/>
      <c r="J57" s="130"/>
      <c r="K57" s="130"/>
      <c r="L57" s="28"/>
      <c r="M57" s="50"/>
      <c r="N57" s="30"/>
      <c r="O57" s="35"/>
      <c r="P57" s="31"/>
      <c r="Q57" s="31"/>
    </row>
    <row r="58" spans="2:17" x14ac:dyDescent="0.3">
      <c r="B58" s="78">
        <v>9</v>
      </c>
      <c r="C58" s="80">
        <f t="shared" si="6"/>
        <v>24.14005764856558</v>
      </c>
      <c r="E58" s="27"/>
      <c r="I58" s="130" t="s">
        <v>222</v>
      </c>
      <c r="J58" s="130"/>
      <c r="K58" s="130"/>
      <c r="L58" s="28">
        <v>1</v>
      </c>
      <c r="M58" s="50">
        <f>0.05+0.078+20/100+0.02*3</f>
        <v>0.38800000000000001</v>
      </c>
      <c r="N58" s="30">
        <f t="shared" si="7"/>
        <v>0.38800000000000001</v>
      </c>
      <c r="O58" s="35">
        <f t="shared" si="8"/>
        <v>1</v>
      </c>
      <c r="P58" s="56"/>
      <c r="Q58" s="31"/>
    </row>
    <row r="59" spans="2:17" x14ac:dyDescent="0.3">
      <c r="B59" s="78">
        <v>10</v>
      </c>
      <c r="C59" s="80">
        <f t="shared" si="6"/>
        <v>23.584502093010023</v>
      </c>
      <c r="E59" s="27"/>
      <c r="I59" s="130"/>
      <c r="J59" s="130"/>
      <c r="K59" s="130"/>
      <c r="L59" s="28"/>
      <c r="M59" s="57"/>
      <c r="N59" s="30"/>
      <c r="O59" s="35"/>
      <c r="P59" s="56"/>
      <c r="Q59" s="31"/>
    </row>
    <row r="60" spans="2:17" x14ac:dyDescent="0.3">
      <c r="B60" s="78">
        <v>11</v>
      </c>
      <c r="C60" s="80">
        <f t="shared" si="6"/>
        <v>23.12995663846457</v>
      </c>
      <c r="E60" s="27"/>
      <c r="I60" s="130"/>
      <c r="J60" s="130"/>
      <c r="K60" s="130"/>
      <c r="L60" s="28"/>
      <c r="M60" s="57"/>
      <c r="N60" s="30"/>
      <c r="O60" s="35"/>
      <c r="P60" s="31"/>
      <c r="Q60" s="31"/>
    </row>
    <row r="61" spans="2:17" x14ac:dyDescent="0.3">
      <c r="B61" s="78">
        <v>12</v>
      </c>
      <c r="C61" s="80">
        <f t="shared" si="6"/>
        <v>22.751168759676691</v>
      </c>
      <c r="E61" s="27"/>
      <c r="I61" s="131" t="s">
        <v>225</v>
      </c>
      <c r="J61" s="132"/>
      <c r="K61" s="132"/>
      <c r="L61" s="132"/>
      <c r="M61" s="133"/>
      <c r="N61" s="41">
        <f>SUM(N54:N60)</f>
        <v>0.68799999999999994</v>
      </c>
      <c r="O61" s="36"/>
      <c r="P61" s="51"/>
      <c r="Q61" s="31"/>
    </row>
    <row r="62" spans="2:17" x14ac:dyDescent="0.3">
      <c r="B62" s="78">
        <v>13</v>
      </c>
      <c r="C62" s="80">
        <f t="shared" si="6"/>
        <v>22.430655939163866</v>
      </c>
      <c r="D62" s="81"/>
      <c r="E62" s="27"/>
      <c r="I62" s="131" t="s">
        <v>227</v>
      </c>
      <c r="J62" s="132"/>
      <c r="K62" s="132"/>
      <c r="L62" s="132"/>
      <c r="M62" s="133"/>
      <c r="N62" s="59">
        <f>30/60</f>
        <v>0.5</v>
      </c>
      <c r="O62" s="36" t="s">
        <v>228</v>
      </c>
      <c r="P62" s="51"/>
      <c r="Q62" s="31"/>
    </row>
    <row r="63" spans="2:17" x14ac:dyDescent="0.3">
      <c r="B63" s="78">
        <v>14</v>
      </c>
      <c r="C63" s="80">
        <f t="shared" si="6"/>
        <v>22.155930664438596</v>
      </c>
      <c r="D63" s="81"/>
      <c r="E63" s="27"/>
      <c r="I63" s="131" t="s">
        <v>208</v>
      </c>
      <c r="J63" s="132"/>
      <c r="K63" s="132"/>
      <c r="L63" s="132"/>
      <c r="M63" s="133"/>
      <c r="N63" s="41">
        <f>N62*D10</f>
        <v>0</v>
      </c>
      <c r="O63" s="36" t="s">
        <v>228</v>
      </c>
      <c r="P63" s="51"/>
      <c r="Q63" s="31"/>
    </row>
    <row r="64" spans="2:17" x14ac:dyDescent="0.3">
      <c r="B64" s="78">
        <v>15</v>
      </c>
      <c r="C64" s="80">
        <f t="shared" si="6"/>
        <v>21.917835426343359</v>
      </c>
      <c r="E64" s="27"/>
      <c r="I64" s="131" t="s">
        <v>210</v>
      </c>
      <c r="J64" s="132"/>
      <c r="K64" s="132"/>
      <c r="L64" s="132"/>
      <c r="M64" s="133"/>
      <c r="N64" s="41">
        <f>SUM(N61,N63)</f>
        <v>0.68799999999999994</v>
      </c>
      <c r="O64" s="36" t="s">
        <v>228</v>
      </c>
      <c r="P64" s="51"/>
      <c r="Q64" s="31"/>
    </row>
    <row r="65" spans="2:17" x14ac:dyDescent="0.3">
      <c r="B65" s="78">
        <v>16</v>
      </c>
      <c r="C65" s="80">
        <f t="shared" si="6"/>
        <v>21.709502093010023</v>
      </c>
      <c r="I65" s="131" t="s">
        <v>231</v>
      </c>
      <c r="J65" s="132"/>
      <c r="K65" s="132"/>
      <c r="L65" s="132"/>
      <c r="M65" s="133"/>
      <c r="N65" s="134" t="s">
        <v>232</v>
      </c>
      <c r="O65" s="135"/>
      <c r="P65" s="135"/>
      <c r="Q65" s="136"/>
    </row>
    <row r="66" spans="2:17" x14ac:dyDescent="0.3">
      <c r="B66" s="78">
        <v>17</v>
      </c>
      <c r="C66" s="80">
        <f t="shared" si="6"/>
        <v>21.525678563598259</v>
      </c>
    </row>
    <row r="67" spans="2:17" ht="18" x14ac:dyDescent="0.3">
      <c r="B67" s="78">
        <v>18</v>
      </c>
      <c r="C67" s="80">
        <f t="shared" si="6"/>
        <v>21.362279870787802</v>
      </c>
      <c r="I67" s="137" t="s">
        <v>233</v>
      </c>
      <c r="J67" s="138"/>
      <c r="K67" s="138"/>
      <c r="L67" s="138"/>
      <c r="M67" s="138"/>
      <c r="N67" s="138"/>
      <c r="O67" s="139"/>
    </row>
    <row r="68" spans="2:17" ht="39.6" x14ac:dyDescent="0.3">
      <c r="B68" s="78">
        <v>19</v>
      </c>
      <c r="C68" s="80">
        <f t="shared" si="6"/>
        <v>21.216081040378448</v>
      </c>
      <c r="I68" s="140" t="s">
        <v>234</v>
      </c>
      <c r="J68" s="140"/>
      <c r="K68" s="110" t="s">
        <v>235</v>
      </c>
      <c r="L68" s="64" t="s">
        <v>236</v>
      </c>
      <c r="M68" s="64" t="s">
        <v>237</v>
      </c>
      <c r="N68" s="65" t="s">
        <v>238</v>
      </c>
      <c r="O68" s="65" t="s">
        <v>239</v>
      </c>
    </row>
    <row r="69" spans="2:17" x14ac:dyDescent="0.3">
      <c r="B69" s="78">
        <v>20</v>
      </c>
      <c r="C69" s="80">
        <f t="shared" si="6"/>
        <v>21.084502093010023</v>
      </c>
      <c r="I69" s="121" t="s">
        <v>213</v>
      </c>
      <c r="J69" s="121"/>
      <c r="K69" s="66">
        <v>0</v>
      </c>
      <c r="L69" s="67">
        <f>N64</f>
        <v>0.68799999999999994</v>
      </c>
      <c r="M69" s="68" t="s">
        <v>240</v>
      </c>
      <c r="N69" s="69">
        <f>N62</f>
        <v>0.5</v>
      </c>
      <c r="O69" s="68" t="s">
        <v>240</v>
      </c>
    </row>
    <row r="70" spans="2:17" x14ac:dyDescent="0.3">
      <c r="B70" s="78">
        <v>21</v>
      </c>
      <c r="C70" s="80">
        <f t="shared" si="6"/>
        <v>20.965454473962403</v>
      </c>
      <c r="I70" s="121" t="s">
        <v>171</v>
      </c>
      <c r="J70" s="121"/>
      <c r="K70" s="66">
        <v>25</v>
      </c>
      <c r="L70" s="67">
        <f>N51</f>
        <v>16.996502093010026</v>
      </c>
      <c r="M70" s="68" t="s">
        <v>240</v>
      </c>
      <c r="N70" s="69">
        <f>N49</f>
        <v>8.3333333333333329E-2</v>
      </c>
      <c r="O70" s="69">
        <f>N47</f>
        <v>63.671585846048487</v>
      </c>
    </row>
    <row r="71" spans="2:17" x14ac:dyDescent="0.3">
      <c r="B71" s="78">
        <v>22</v>
      </c>
      <c r="C71" s="80">
        <f t="shared" si="6"/>
        <v>20.857229365737297</v>
      </c>
      <c r="I71" s="143" t="s">
        <v>241</v>
      </c>
      <c r="J71" s="143"/>
      <c r="K71" s="66">
        <v>5</v>
      </c>
      <c r="L71" s="66">
        <v>50</v>
      </c>
      <c r="M71" s="68" t="s">
        <v>240</v>
      </c>
      <c r="N71" s="68" t="s">
        <v>240</v>
      </c>
      <c r="O71" s="68" t="s">
        <v>240</v>
      </c>
    </row>
    <row r="72" spans="2:17" x14ac:dyDescent="0.3">
      <c r="B72" s="78">
        <v>23</v>
      </c>
      <c r="C72" s="80">
        <f t="shared" si="6"/>
        <v>20.758415136488285</v>
      </c>
      <c r="I72" s="71" t="s">
        <v>242</v>
      </c>
      <c r="J72" s="72">
        <v>0.03</v>
      </c>
      <c r="K72" s="68" t="s">
        <v>240</v>
      </c>
      <c r="L72" s="68">
        <f>J72*K73</f>
        <v>0.89999999999999991</v>
      </c>
      <c r="M72" s="68" t="s">
        <v>240</v>
      </c>
      <c r="N72" s="68" t="s">
        <v>240</v>
      </c>
      <c r="O72" s="68" t="s">
        <v>240</v>
      </c>
    </row>
    <row r="73" spans="2:17" x14ac:dyDescent="0.3">
      <c r="B73" s="78">
        <v>24</v>
      </c>
      <c r="C73" s="80">
        <f t="shared" si="6"/>
        <v>20.667835426343359</v>
      </c>
      <c r="I73" s="140" t="s">
        <v>243</v>
      </c>
      <c r="J73" s="140"/>
      <c r="K73" s="68">
        <f>SUM(K69:K71)</f>
        <v>30</v>
      </c>
      <c r="L73" s="68">
        <f>SUM(L69:L72)</f>
        <v>68.58450209301003</v>
      </c>
      <c r="M73" s="68">
        <f>K73-L73</f>
        <v>-38.58450209301003</v>
      </c>
      <c r="N73" s="69">
        <f>SUM(N69:N72)</f>
        <v>0.58333333333333337</v>
      </c>
      <c r="O73" s="69">
        <f>SUM(O69:O72)</f>
        <v>63.671585846048487</v>
      </c>
    </row>
    <row r="74" spans="2:17" ht="15" thickBot="1" x14ac:dyDescent="0.35">
      <c r="B74" s="78">
        <v>25</v>
      </c>
      <c r="C74" s="80">
        <f t="shared" si="6"/>
        <v>20.584502093010023</v>
      </c>
      <c r="I74" s="144" t="s">
        <v>244</v>
      </c>
      <c r="J74" s="144"/>
      <c r="K74" s="73">
        <f>K73*$D$5</f>
        <v>30</v>
      </c>
      <c r="L74" s="73">
        <f>SUM(L69,L70)*$D$5+L71+J72*K74</f>
        <v>68.58450209301003</v>
      </c>
      <c r="M74" s="73">
        <f>K74-L74</f>
        <v>-38.58450209301003</v>
      </c>
      <c r="N74" s="69">
        <f t="shared" ref="N74:O74" si="9">N73*$D$5</f>
        <v>0.58333333333333337</v>
      </c>
      <c r="O74" s="69">
        <f t="shared" si="9"/>
        <v>63.671585846048487</v>
      </c>
    </row>
    <row r="75" spans="2:17" ht="15" thickTop="1" x14ac:dyDescent="0.3">
      <c r="B75" s="78">
        <v>26</v>
      </c>
      <c r="C75" s="80">
        <f t="shared" si="6"/>
        <v>20.50757901608695</v>
      </c>
      <c r="I75" s="145" t="s">
        <v>245</v>
      </c>
      <c r="J75" s="146"/>
      <c r="K75" s="146"/>
      <c r="L75" s="146"/>
      <c r="M75" s="74">
        <f>L74/D5</f>
        <v>68.58450209301003</v>
      </c>
      <c r="N75" s="75"/>
      <c r="O75" s="75"/>
    </row>
    <row r="76" spans="2:17" x14ac:dyDescent="0.3">
      <c r="B76" s="78">
        <v>27</v>
      </c>
      <c r="C76" s="80">
        <f t="shared" si="6"/>
        <v>20.436353944861875</v>
      </c>
      <c r="I76" s="147" t="s">
        <v>246</v>
      </c>
      <c r="J76" s="148"/>
      <c r="K76" s="148"/>
      <c r="L76" s="148"/>
      <c r="M76" s="76">
        <f>SUM(L69,L70)*$D$5+L71</f>
        <v>67.684502093010025</v>
      </c>
      <c r="N76" s="77"/>
    </row>
    <row r="77" spans="2:17" x14ac:dyDescent="0.3">
      <c r="B77" s="78">
        <v>28</v>
      </c>
      <c r="C77" s="80">
        <f t="shared" si="6"/>
        <v>20.370216378724312</v>
      </c>
      <c r="I77" s="149" t="s">
        <v>247</v>
      </c>
      <c r="J77" s="150"/>
      <c r="K77" s="150"/>
      <c r="L77" s="151"/>
      <c r="M77" s="76">
        <f>M74*0.8</f>
        <v>-30.867601674408025</v>
      </c>
      <c r="N77" s="77"/>
    </row>
    <row r="78" spans="2:17" ht="15" thickBot="1" x14ac:dyDescent="0.35">
      <c r="B78" s="78">
        <v>29</v>
      </c>
      <c r="C78" s="80">
        <f t="shared" si="6"/>
        <v>20.308640024044507</v>
      </c>
      <c r="I78" s="141" t="s">
        <v>250</v>
      </c>
      <c r="J78" s="142"/>
      <c r="K78" s="142"/>
      <c r="L78" s="142"/>
      <c r="M78" s="79">
        <f>ROUNDUP(M76/(M77/D5),0)</f>
        <v>-3</v>
      </c>
    </row>
    <row r="79" spans="2:17" ht="15" thickTop="1" x14ac:dyDescent="0.3">
      <c r="B79" s="78">
        <v>30</v>
      </c>
      <c r="C79" s="80">
        <f t="shared" si="6"/>
        <v>20.251168759676695</v>
      </c>
    </row>
    <row r="80" spans="2:17" x14ac:dyDescent="0.3">
      <c r="B80" s="78">
        <v>31</v>
      </c>
      <c r="C80" s="80">
        <f t="shared" si="6"/>
        <v>20.197405318816475</v>
      </c>
    </row>
    <row r="81" spans="2:10" x14ac:dyDescent="0.3">
      <c r="B81" s="78">
        <v>32</v>
      </c>
      <c r="C81" s="80">
        <f t="shared" si="6"/>
        <v>20.147002093010023</v>
      </c>
    </row>
    <row r="82" spans="2:10" x14ac:dyDescent="0.3">
      <c r="B82" s="78">
        <v>33</v>
      </c>
      <c r="C82" s="80">
        <f t="shared" si="6"/>
        <v>20.099653608161539</v>
      </c>
      <c r="J82" s="22" t="s">
        <v>323</v>
      </c>
    </row>
    <row r="83" spans="2:10" x14ac:dyDescent="0.3">
      <c r="B83" s="78">
        <v>34</v>
      </c>
      <c r="C83" s="80">
        <f t="shared" si="6"/>
        <v>20.055090328304143</v>
      </c>
    </row>
    <row r="84" spans="2:10" x14ac:dyDescent="0.3">
      <c r="B84" s="78">
        <v>35</v>
      </c>
      <c r="C84" s="80">
        <f t="shared" si="6"/>
        <v>20.013073521581454</v>
      </c>
    </row>
    <row r="85" spans="2:10" x14ac:dyDescent="0.3">
      <c r="B85" s="78">
        <v>36</v>
      </c>
      <c r="C85" s="80">
        <f t="shared" si="6"/>
        <v>19.973390981898913</v>
      </c>
    </row>
    <row r="86" spans="2:10" x14ac:dyDescent="0.3">
      <c r="B86" s="78">
        <v>37</v>
      </c>
      <c r="C86" s="80">
        <f t="shared" si="6"/>
        <v>19.935853444361374</v>
      </c>
    </row>
    <row r="87" spans="2:10" x14ac:dyDescent="0.3">
      <c r="B87" s="78">
        <v>38</v>
      </c>
      <c r="C87" s="80">
        <f t="shared" si="6"/>
        <v>19.900291566694239</v>
      </c>
    </row>
    <row r="88" spans="2:10" x14ac:dyDescent="0.3">
      <c r="B88" s="78">
        <v>39</v>
      </c>
      <c r="C88" s="80">
        <f t="shared" si="6"/>
        <v>19.866553375061308</v>
      </c>
    </row>
    <row r="89" spans="2:10" x14ac:dyDescent="0.3">
      <c r="B89" s="78">
        <v>40</v>
      </c>
      <c r="C89" s="80">
        <f t="shared" si="6"/>
        <v>19.834502093010023</v>
      </c>
    </row>
    <row r="90" spans="2:10" x14ac:dyDescent="0.3">
      <c r="B90" s="78">
        <v>41</v>
      </c>
      <c r="C90" s="80">
        <f t="shared" si="6"/>
        <v>19.804014288131974</v>
      </c>
    </row>
    <row r="91" spans="2:10" x14ac:dyDescent="0.3">
      <c r="B91" s="78">
        <v>42</v>
      </c>
      <c r="C91" s="80">
        <f t="shared" si="6"/>
        <v>19.774978283486213</v>
      </c>
    </row>
    <row r="92" spans="2:10" x14ac:dyDescent="0.3">
      <c r="B92" s="78">
        <v>43</v>
      </c>
      <c r="C92" s="80">
        <f t="shared" si="6"/>
        <v>19.747292790684444</v>
      </c>
    </row>
    <row r="93" spans="2:10" x14ac:dyDescent="0.3">
      <c r="B93" s="78">
        <v>44</v>
      </c>
      <c r="C93" s="80">
        <f t="shared" si="6"/>
        <v>19.72086572937366</v>
      </c>
    </row>
    <row r="94" spans="2:10" x14ac:dyDescent="0.3">
      <c r="B94" s="78">
        <v>45</v>
      </c>
      <c r="C94" s="80">
        <f t="shared" si="6"/>
        <v>19.695613204121134</v>
      </c>
    </row>
    <row r="95" spans="2:10" x14ac:dyDescent="0.3">
      <c r="B95" s="78">
        <v>46</v>
      </c>
      <c r="C95" s="80">
        <f t="shared" si="6"/>
        <v>19.671458614749156</v>
      </c>
    </row>
    <row r="96" spans="2:10" x14ac:dyDescent="0.3">
      <c r="B96" s="78">
        <v>47</v>
      </c>
      <c r="C96" s="80">
        <f t="shared" si="6"/>
        <v>19.648331880244069</v>
      </c>
    </row>
    <row r="97" spans="2:3" x14ac:dyDescent="0.3">
      <c r="B97" s="78">
        <v>48</v>
      </c>
      <c r="C97" s="80">
        <f t="shared" si="6"/>
        <v>19.626168759676691</v>
      </c>
    </row>
    <row r="98" spans="2:3" x14ac:dyDescent="0.3">
      <c r="B98" s="78">
        <v>49</v>
      </c>
      <c r="C98" s="80">
        <f t="shared" si="6"/>
        <v>19.604910256275332</v>
      </c>
    </row>
    <row r="99" spans="2:3" x14ac:dyDescent="0.3">
      <c r="B99" s="78">
        <v>50</v>
      </c>
      <c r="C99" s="80">
        <f t="shared" si="6"/>
        <v>19.584502093010023</v>
      </c>
    </row>
    <row r="100" spans="2:3" x14ac:dyDescent="0.3">
      <c r="B100" s="78">
        <v>51</v>
      </c>
      <c r="C100" s="80">
        <f t="shared" si="6"/>
        <v>19.564894249872768</v>
      </c>
    </row>
    <row r="101" spans="2:3" x14ac:dyDescent="0.3">
      <c r="B101" s="78">
        <v>52</v>
      </c>
      <c r="C101" s="80">
        <f t="shared" si="6"/>
        <v>19.546040554548487</v>
      </c>
    </row>
    <row r="102" spans="2:3" x14ac:dyDescent="0.3">
      <c r="B102" s="78">
        <v>53</v>
      </c>
      <c r="C102" s="80">
        <f t="shared" si="6"/>
        <v>19.527898319425116</v>
      </c>
    </row>
    <row r="103" spans="2:3" x14ac:dyDescent="0.3">
      <c r="B103" s="78">
        <v>54</v>
      </c>
      <c r="C103" s="80">
        <f t="shared" si="6"/>
        <v>19.510428018935951</v>
      </c>
    </row>
    <row r="104" spans="2:3" x14ac:dyDescent="0.3">
      <c r="B104" s="78">
        <v>55</v>
      </c>
      <c r="C104" s="80">
        <f t="shared" si="6"/>
        <v>19.493593002100933</v>
      </c>
    </row>
    <row r="105" spans="2:3" x14ac:dyDescent="0.3">
      <c r="B105" s="78">
        <v>56</v>
      </c>
      <c r="C105" s="80">
        <f t="shared" si="6"/>
        <v>19.477359235867169</v>
      </c>
    </row>
    <row r="106" spans="2:3" x14ac:dyDescent="0.3">
      <c r="B106" s="78">
        <v>57</v>
      </c>
      <c r="C106" s="80">
        <f t="shared" si="6"/>
        <v>19.461695075466164</v>
      </c>
    </row>
    <row r="107" spans="2:3" x14ac:dyDescent="0.3">
      <c r="B107" s="78">
        <v>58</v>
      </c>
      <c r="C107" s="80">
        <f t="shared" si="6"/>
        <v>19.446571058527265</v>
      </c>
    </row>
    <row r="108" spans="2:3" x14ac:dyDescent="0.3">
      <c r="B108" s="78">
        <v>59</v>
      </c>
      <c r="C108" s="80">
        <f t="shared" si="6"/>
        <v>19.431959720128667</v>
      </c>
    </row>
    <row r="109" spans="2:3" x14ac:dyDescent="0.3">
      <c r="B109" s="78">
        <v>60</v>
      </c>
      <c r="C109" s="80">
        <f t="shared" si="6"/>
        <v>19.417835426343359</v>
      </c>
    </row>
    <row r="110" spans="2:3" x14ac:dyDescent="0.3">
      <c r="B110" s="78">
        <v>61</v>
      </c>
      <c r="C110" s="80">
        <f t="shared" si="6"/>
        <v>19.404174224157568</v>
      </c>
    </row>
    <row r="111" spans="2:3" x14ac:dyDescent="0.3">
      <c r="B111" s="78">
        <v>62</v>
      </c>
      <c r="C111" s="80">
        <f t="shared" si="6"/>
        <v>19.390953705913251</v>
      </c>
    </row>
    <row r="112" spans="2:3" x14ac:dyDescent="0.3">
      <c r="B112" s="78">
        <v>63</v>
      </c>
      <c r="C112" s="80">
        <f t="shared" si="6"/>
        <v>19.378152886660821</v>
      </c>
    </row>
    <row r="113" spans="2:11" x14ac:dyDescent="0.3">
      <c r="B113" s="78">
        <v>64</v>
      </c>
      <c r="C113" s="80">
        <f t="shared" si="6"/>
        <v>19.365752093010023</v>
      </c>
      <c r="K113" s="77"/>
    </row>
    <row r="114" spans="2:11" x14ac:dyDescent="0.3">
      <c r="B114" s="78">
        <v>65</v>
      </c>
      <c r="C114" s="80">
        <f t="shared" ref="C114:C149" si="10">(SUM($L$69,$L$70)*B114+$L$71+$J$72*($K$73*B114))/B114</f>
        <v>19.353732862240793</v>
      </c>
      <c r="K114" s="77"/>
    </row>
    <row r="115" spans="2:11" x14ac:dyDescent="0.3">
      <c r="B115" s="78">
        <v>66</v>
      </c>
      <c r="C115" s="80">
        <f t="shared" si="10"/>
        <v>19.342077850585781</v>
      </c>
      <c r="K115" s="77"/>
    </row>
    <row r="116" spans="2:11" x14ac:dyDescent="0.3">
      <c r="B116" s="78">
        <v>67</v>
      </c>
      <c r="C116" s="80">
        <f t="shared" si="10"/>
        <v>19.33077074972644</v>
      </c>
    </row>
    <row r="117" spans="2:11" x14ac:dyDescent="0.3">
      <c r="B117" s="78">
        <v>68</v>
      </c>
      <c r="C117" s="80">
        <f t="shared" si="10"/>
        <v>19.319796210657081</v>
      </c>
    </row>
    <row r="118" spans="2:11" x14ac:dyDescent="0.3">
      <c r="B118" s="78">
        <v>69</v>
      </c>
      <c r="C118" s="80">
        <f t="shared" si="10"/>
        <v>19.309139774169445</v>
      </c>
      <c r="K118" s="82"/>
    </row>
    <row r="119" spans="2:11" x14ac:dyDescent="0.3">
      <c r="B119" s="78">
        <v>70</v>
      </c>
      <c r="C119" s="80">
        <f t="shared" si="10"/>
        <v>19.298787807295739</v>
      </c>
    </row>
    <row r="120" spans="2:11" x14ac:dyDescent="0.3">
      <c r="B120" s="78">
        <v>71</v>
      </c>
      <c r="C120" s="80">
        <f t="shared" si="10"/>
        <v>19.288727445122703</v>
      </c>
    </row>
    <row r="121" spans="2:11" x14ac:dyDescent="0.3">
      <c r="B121" s="78">
        <v>72</v>
      </c>
      <c r="C121" s="80">
        <f t="shared" si="10"/>
        <v>19.27894653745447</v>
      </c>
    </row>
    <row r="122" spans="2:11" x14ac:dyDescent="0.3">
      <c r="B122" s="78">
        <v>73</v>
      </c>
      <c r="C122" s="80">
        <f t="shared" si="10"/>
        <v>19.26943359985934</v>
      </c>
      <c r="K122" s="81"/>
    </row>
    <row r="123" spans="2:11" x14ac:dyDescent="0.3">
      <c r="B123" s="78">
        <v>74</v>
      </c>
      <c r="C123" s="80">
        <f t="shared" si="10"/>
        <v>19.260177768685697</v>
      </c>
    </row>
    <row r="124" spans="2:11" x14ac:dyDescent="0.3">
      <c r="B124" s="78">
        <v>75</v>
      </c>
      <c r="C124" s="80">
        <f t="shared" si="10"/>
        <v>19.251168759676691</v>
      </c>
    </row>
    <row r="125" spans="2:11" x14ac:dyDescent="0.3">
      <c r="B125" s="78">
        <v>76</v>
      </c>
      <c r="C125" s="80">
        <f t="shared" si="10"/>
        <v>19.242396829852133</v>
      </c>
    </row>
    <row r="126" spans="2:11" x14ac:dyDescent="0.3">
      <c r="B126" s="78">
        <v>77</v>
      </c>
      <c r="C126" s="80">
        <f t="shared" si="10"/>
        <v>19.233852742360675</v>
      </c>
    </row>
    <row r="127" spans="2:11" x14ac:dyDescent="0.3">
      <c r="B127" s="78">
        <v>78</v>
      </c>
      <c r="C127" s="80">
        <f t="shared" si="10"/>
        <v>19.225527734035666</v>
      </c>
    </row>
    <row r="128" spans="2:11" x14ac:dyDescent="0.3">
      <c r="B128" s="78">
        <v>79</v>
      </c>
      <c r="C128" s="80">
        <f t="shared" si="10"/>
        <v>19.217413485415086</v>
      </c>
    </row>
    <row r="129" spans="2:3" x14ac:dyDescent="0.3">
      <c r="B129" s="78">
        <v>80</v>
      </c>
      <c r="C129" s="80">
        <f t="shared" si="10"/>
        <v>19.209502093010023</v>
      </c>
    </row>
    <row r="130" spans="2:3" x14ac:dyDescent="0.3">
      <c r="B130" s="78">
        <v>81</v>
      </c>
      <c r="C130" s="80">
        <f t="shared" si="10"/>
        <v>19.201786043627308</v>
      </c>
    </row>
    <row r="131" spans="2:3" x14ac:dyDescent="0.3">
      <c r="B131" s="78">
        <v>82</v>
      </c>
      <c r="C131" s="80">
        <f t="shared" si="10"/>
        <v>19.194258190570999</v>
      </c>
    </row>
    <row r="132" spans="2:3" x14ac:dyDescent="0.3">
      <c r="B132" s="78">
        <v>83</v>
      </c>
      <c r="C132" s="80">
        <f t="shared" si="10"/>
        <v>19.186911731564241</v>
      </c>
    </row>
    <row r="133" spans="2:3" x14ac:dyDescent="0.3">
      <c r="B133" s="78">
        <v>84</v>
      </c>
      <c r="C133" s="80">
        <f t="shared" si="10"/>
        <v>19.179740188248118</v>
      </c>
    </row>
    <row r="134" spans="2:3" x14ac:dyDescent="0.3">
      <c r="B134" s="78">
        <v>85</v>
      </c>
      <c r="C134" s="80">
        <f t="shared" si="10"/>
        <v>19.172737387127672</v>
      </c>
    </row>
    <row r="135" spans="2:3" x14ac:dyDescent="0.3">
      <c r="B135" s="78">
        <v>86</v>
      </c>
      <c r="C135" s="80">
        <f t="shared" si="10"/>
        <v>19.165897441847235</v>
      </c>
    </row>
    <row r="136" spans="2:3" x14ac:dyDescent="0.3">
      <c r="B136" s="78">
        <v>87</v>
      </c>
      <c r="C136" s="80">
        <f t="shared" si="10"/>
        <v>19.159214736688185</v>
      </c>
    </row>
    <row r="137" spans="2:3" x14ac:dyDescent="0.3">
      <c r="B137" s="78">
        <v>88</v>
      </c>
      <c r="C137" s="80">
        <f t="shared" si="10"/>
        <v>19.152683911191843</v>
      </c>
    </row>
    <row r="138" spans="2:3" x14ac:dyDescent="0.3">
      <c r="B138" s="78">
        <v>89</v>
      </c>
      <c r="C138" s="80">
        <f t="shared" si="10"/>
        <v>19.146299845819012</v>
      </c>
    </row>
    <row r="139" spans="2:3" x14ac:dyDescent="0.3">
      <c r="B139" s="78">
        <v>90</v>
      </c>
      <c r="C139" s="80">
        <f t="shared" si="10"/>
        <v>19.14005764856558</v>
      </c>
    </row>
    <row r="140" spans="2:3" x14ac:dyDescent="0.3">
      <c r="B140" s="78">
        <v>91</v>
      </c>
      <c r="C140" s="80">
        <f t="shared" si="10"/>
        <v>19.133952642460574</v>
      </c>
    </row>
    <row r="141" spans="2:3" x14ac:dyDescent="0.3">
      <c r="B141" s="78">
        <v>92</v>
      </c>
      <c r="C141" s="80">
        <f t="shared" si="10"/>
        <v>19.12798035387959</v>
      </c>
    </row>
    <row r="142" spans="2:3" x14ac:dyDescent="0.3">
      <c r="B142" s="78">
        <v>93</v>
      </c>
      <c r="C142" s="80">
        <f t="shared" si="10"/>
        <v>19.122136501612175</v>
      </c>
    </row>
    <row r="143" spans="2:3" x14ac:dyDescent="0.3">
      <c r="B143" s="78">
        <v>94</v>
      </c>
      <c r="C143" s="80">
        <f t="shared" si="10"/>
        <v>19.116416986627044</v>
      </c>
    </row>
    <row r="144" spans="2:3" x14ac:dyDescent="0.3">
      <c r="B144" s="78">
        <v>95</v>
      </c>
      <c r="C144" s="80">
        <f t="shared" si="10"/>
        <v>19.110817882483708</v>
      </c>
    </row>
    <row r="145" spans="2:3" x14ac:dyDescent="0.3">
      <c r="B145" s="78">
        <v>96</v>
      </c>
      <c r="C145" s="80">
        <f t="shared" si="10"/>
        <v>19.105335426343359</v>
      </c>
    </row>
    <row r="146" spans="2:3" x14ac:dyDescent="0.3">
      <c r="B146" s="78">
        <v>97</v>
      </c>
      <c r="C146" s="80">
        <f t="shared" si="10"/>
        <v>19.099966010535798</v>
      </c>
    </row>
    <row r="147" spans="2:3" x14ac:dyDescent="0.3">
      <c r="B147" s="78">
        <v>98</v>
      </c>
      <c r="C147" s="80">
        <f t="shared" si="10"/>
        <v>19.094706174642678</v>
      </c>
    </row>
    <row r="148" spans="2:3" x14ac:dyDescent="0.3">
      <c r="B148" s="78">
        <v>99</v>
      </c>
      <c r="C148" s="80">
        <f t="shared" si="10"/>
        <v>19.089552598060529</v>
      </c>
    </row>
    <row r="149" spans="2:3" x14ac:dyDescent="0.3">
      <c r="B149" s="78">
        <v>100</v>
      </c>
      <c r="C149" s="80">
        <f t="shared" si="10"/>
        <v>19.084502093010023</v>
      </c>
    </row>
    <row r="150" spans="2:3" x14ac:dyDescent="0.3">
      <c r="B150" s="78"/>
      <c r="C150" s="80"/>
    </row>
    <row r="151" spans="2:3" x14ac:dyDescent="0.3">
      <c r="B151" s="78"/>
      <c r="C151" s="80"/>
    </row>
  </sheetData>
  <sheetProtection selectLockedCells="1"/>
  <mergeCells count="93">
    <mergeCell ref="I68:J68"/>
    <mergeCell ref="I69:J69"/>
    <mergeCell ref="I78:L78"/>
    <mergeCell ref="I71:J71"/>
    <mergeCell ref="I73:J73"/>
    <mergeCell ref="I74:J74"/>
    <mergeCell ref="I75:L75"/>
    <mergeCell ref="I76:L76"/>
    <mergeCell ref="I77:L77"/>
    <mergeCell ref="I70:J70"/>
    <mergeCell ref="I61:M61"/>
    <mergeCell ref="I62:M62"/>
    <mergeCell ref="I63:M63"/>
    <mergeCell ref="N65:Q65"/>
    <mergeCell ref="I67:O67"/>
    <mergeCell ref="I64:M64"/>
    <mergeCell ref="I65:M65"/>
    <mergeCell ref="I53:K53"/>
    <mergeCell ref="I54:K54"/>
    <mergeCell ref="I55:K55"/>
    <mergeCell ref="I56:K56"/>
    <mergeCell ref="I57:K57"/>
    <mergeCell ref="I47:M47"/>
    <mergeCell ref="I48:M48"/>
    <mergeCell ref="I49:M49"/>
    <mergeCell ref="I50:M50"/>
    <mergeCell ref="I51:M51"/>
    <mergeCell ref="I59:K59"/>
    <mergeCell ref="I60:K60"/>
    <mergeCell ref="I45:M45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M44"/>
    <mergeCell ref="I58:K58"/>
    <mergeCell ref="I46:M46"/>
    <mergeCell ref="I33:K33"/>
    <mergeCell ref="B23:C23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B22:C22"/>
    <mergeCell ref="I22:K22"/>
    <mergeCell ref="B16:C16"/>
    <mergeCell ref="I16:K16"/>
    <mergeCell ref="B17:C17"/>
    <mergeCell ref="I17:K17"/>
    <mergeCell ref="B18:C18"/>
    <mergeCell ref="I18:K18"/>
    <mergeCell ref="I19:K19"/>
    <mergeCell ref="B20:E20"/>
    <mergeCell ref="I20:K20"/>
    <mergeCell ref="B21:C21"/>
    <mergeCell ref="I21:K21"/>
    <mergeCell ref="B13:E13"/>
    <mergeCell ref="I13:K13"/>
    <mergeCell ref="B14:C14"/>
    <mergeCell ref="I14:K14"/>
    <mergeCell ref="B15:C15"/>
    <mergeCell ref="I15:K15"/>
    <mergeCell ref="B10:C10"/>
    <mergeCell ref="I10:K10"/>
    <mergeCell ref="B11:C11"/>
    <mergeCell ref="I11:K11"/>
    <mergeCell ref="B12:C12"/>
    <mergeCell ref="I12:K12"/>
    <mergeCell ref="B7:C7"/>
    <mergeCell ref="I7:K7"/>
    <mergeCell ref="B8:C8"/>
    <mergeCell ref="I8:K8"/>
    <mergeCell ref="B9:C9"/>
    <mergeCell ref="I9:K9"/>
    <mergeCell ref="B6:C6"/>
    <mergeCell ref="I6:K6"/>
    <mergeCell ref="A1:R2"/>
    <mergeCell ref="B4:E4"/>
    <mergeCell ref="I4:K4"/>
    <mergeCell ref="B5:C5"/>
    <mergeCell ref="I5:K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04"/>
  <sheetViews>
    <sheetView tabSelected="1" zoomScale="70" zoomScaleNormal="70" workbookViewId="0">
      <pane xSplit="6" ySplit="8" topLeftCell="G9" activePane="bottomRight" state="frozen"/>
      <selection pane="topRight" activeCell="G1" sqref="G1"/>
      <selection pane="bottomLeft" activeCell="A2" sqref="A2"/>
      <selection pane="bottomRight" activeCell="L17" sqref="L17"/>
    </sheetView>
  </sheetViews>
  <sheetFormatPr defaultColWidth="9.109375" defaultRowHeight="13.8" x14ac:dyDescent="0.25"/>
  <cols>
    <col min="1" max="1" width="4.44140625" style="168" hidden="1" customWidth="1"/>
    <col min="2" max="3" width="12" style="168" customWidth="1"/>
    <col min="4" max="4" width="41" style="166" customWidth="1"/>
    <col min="5" max="5" width="19" style="166" customWidth="1"/>
    <col min="6" max="6" width="26.109375" style="166" hidden="1" customWidth="1"/>
    <col min="7" max="7" width="25.88671875" style="166" customWidth="1"/>
    <col min="8" max="8" width="36.5546875" style="166" customWidth="1"/>
    <col min="9" max="9" width="14.5546875" style="166" customWidth="1"/>
    <col min="10" max="16384" width="9.109375" style="166"/>
  </cols>
  <sheetData>
    <row r="1" spans="1:56" s="154" customFormat="1" ht="16.8" customHeight="1" x14ac:dyDescent="0.3">
      <c r="A1" s="152"/>
      <c r="B1" s="152"/>
      <c r="C1" s="152"/>
      <c r="D1" s="152"/>
      <c r="E1" s="152"/>
      <c r="F1" s="152"/>
      <c r="G1" s="152" t="s">
        <v>412</v>
      </c>
      <c r="H1" s="153" t="s">
        <v>411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</row>
    <row r="2" spans="1:56" s="154" customFormat="1" ht="17.399999999999999" customHeight="1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</row>
    <row r="3" spans="1:56" s="154" customFormat="1" ht="20.399999999999999" customHeight="1" x14ac:dyDescent="0.3">
      <c r="A3" s="152"/>
      <c r="B3" s="152"/>
      <c r="C3" s="152"/>
      <c r="D3" s="152"/>
      <c r="E3" s="152"/>
      <c r="F3" s="152"/>
      <c r="G3" s="152" t="s">
        <v>413</v>
      </c>
      <c r="H3" s="173" t="s">
        <v>414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</row>
    <row r="4" spans="1:56" s="154" customFormat="1" ht="14.4" customHeight="1" x14ac:dyDescent="0.3">
      <c r="A4" s="152"/>
      <c r="B4" s="152"/>
      <c r="C4" s="152"/>
      <c r="D4" s="152"/>
      <c r="E4" s="152"/>
      <c r="F4" s="152"/>
      <c r="G4" s="152"/>
      <c r="H4" s="173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</row>
    <row r="5" spans="1:56" s="154" customFormat="1" ht="5.4" customHeight="1" x14ac:dyDescent="0.3"/>
    <row r="6" spans="1:56" s="154" customFormat="1" ht="17.399999999999999" customHeight="1" x14ac:dyDescent="0.3">
      <c r="G6" s="172" t="s">
        <v>419</v>
      </c>
    </row>
    <row r="7" spans="1:56" s="155" customFormat="1" ht="15" customHeight="1" x14ac:dyDescent="0.3">
      <c r="A7" s="155" t="s">
        <v>301</v>
      </c>
      <c r="B7" s="156" t="s">
        <v>0</v>
      </c>
      <c r="C7" s="156" t="s">
        <v>359</v>
      </c>
      <c r="D7" s="156" t="s">
        <v>1</v>
      </c>
      <c r="E7" s="156" t="s">
        <v>2</v>
      </c>
      <c r="F7" s="155" t="s">
        <v>15</v>
      </c>
      <c r="G7" s="155" t="s">
        <v>4</v>
      </c>
      <c r="I7" s="155" t="s">
        <v>3</v>
      </c>
    </row>
    <row r="8" spans="1:56" s="155" customFormat="1" ht="42.75" customHeight="1" x14ac:dyDescent="0.3">
      <c r="B8" s="156"/>
      <c r="C8" s="156"/>
      <c r="D8" s="156"/>
      <c r="E8" s="156"/>
      <c r="G8" s="155" t="s">
        <v>269</v>
      </c>
      <c r="H8" s="155" t="s">
        <v>363</v>
      </c>
      <c r="I8" s="155" t="s">
        <v>356</v>
      </c>
    </row>
    <row r="9" spans="1:56" s="161" customFormat="1" ht="25.5" customHeight="1" x14ac:dyDescent="0.25">
      <c r="A9" s="157"/>
      <c r="B9" s="158" t="s">
        <v>337</v>
      </c>
      <c r="C9" s="159" t="s">
        <v>358</v>
      </c>
      <c r="D9" s="157" t="s">
        <v>364</v>
      </c>
      <c r="E9" s="157" t="s">
        <v>328</v>
      </c>
      <c r="F9" s="157"/>
      <c r="G9" s="157" t="s">
        <v>18</v>
      </c>
      <c r="H9" s="160" t="s">
        <v>329</v>
      </c>
      <c r="I9" s="157">
        <v>1</v>
      </c>
    </row>
    <row r="10" spans="1:56" s="161" customFormat="1" ht="25.5" customHeight="1" x14ac:dyDescent="0.25">
      <c r="A10" s="157"/>
      <c r="B10" s="162"/>
      <c r="C10" s="159" t="s">
        <v>358</v>
      </c>
      <c r="D10" s="157" t="s">
        <v>365</v>
      </c>
      <c r="E10" s="157" t="s">
        <v>328</v>
      </c>
      <c r="F10" s="157"/>
      <c r="G10" s="157" t="s">
        <v>18</v>
      </c>
      <c r="H10" s="160" t="s">
        <v>329</v>
      </c>
      <c r="I10" s="157" t="s">
        <v>354</v>
      </c>
    </row>
    <row r="11" spans="1:56" s="161" customFormat="1" ht="25.5" customHeight="1" x14ac:dyDescent="0.25">
      <c r="A11" s="157"/>
      <c r="B11" s="162"/>
      <c r="C11" s="159" t="s">
        <v>358</v>
      </c>
      <c r="D11" s="157" t="s">
        <v>407</v>
      </c>
      <c r="E11" s="157" t="s">
        <v>328</v>
      </c>
      <c r="F11" s="157"/>
      <c r="G11" s="157" t="s">
        <v>18</v>
      </c>
      <c r="H11" s="160" t="s">
        <v>329</v>
      </c>
      <c r="I11" s="157" t="s">
        <v>354</v>
      </c>
    </row>
    <row r="12" spans="1:56" s="161" customFormat="1" ht="25.5" customHeight="1" x14ac:dyDescent="0.25">
      <c r="A12" s="157"/>
      <c r="B12" s="162"/>
      <c r="C12" s="159" t="s">
        <v>358</v>
      </c>
      <c r="D12" s="157" t="s">
        <v>366</v>
      </c>
      <c r="E12" s="157" t="s">
        <v>328</v>
      </c>
      <c r="F12" s="157"/>
      <c r="G12" s="157" t="s">
        <v>18</v>
      </c>
      <c r="H12" s="160" t="s">
        <v>329</v>
      </c>
      <c r="I12" s="157" t="s">
        <v>354</v>
      </c>
    </row>
    <row r="13" spans="1:56" s="161" customFormat="1" ht="25.5" customHeight="1" x14ac:dyDescent="0.25">
      <c r="A13" s="157"/>
      <c r="B13" s="162"/>
      <c r="C13" s="159" t="s">
        <v>358</v>
      </c>
      <c r="D13" s="157" t="s">
        <v>401</v>
      </c>
      <c r="E13" s="157" t="s">
        <v>328</v>
      </c>
      <c r="F13" s="157"/>
      <c r="G13" s="157" t="s">
        <v>18</v>
      </c>
      <c r="H13" s="160" t="s">
        <v>329</v>
      </c>
      <c r="I13" s="157" t="s">
        <v>354</v>
      </c>
    </row>
    <row r="14" spans="1:56" s="161" customFormat="1" ht="25.5" customHeight="1" x14ac:dyDescent="0.25">
      <c r="A14" s="157"/>
      <c r="B14" s="162"/>
      <c r="C14" s="159" t="s">
        <v>358</v>
      </c>
      <c r="D14" s="157" t="s">
        <v>367</v>
      </c>
      <c r="E14" s="157" t="s">
        <v>328</v>
      </c>
      <c r="F14" s="157"/>
      <c r="G14" s="157" t="s">
        <v>18</v>
      </c>
      <c r="H14" s="160" t="s">
        <v>329</v>
      </c>
      <c r="I14" s="157" t="s">
        <v>354</v>
      </c>
    </row>
    <row r="15" spans="1:56" s="161" customFormat="1" ht="25.5" customHeight="1" x14ac:dyDescent="0.25">
      <c r="A15" s="157"/>
      <c r="B15" s="162"/>
      <c r="C15" s="159" t="s">
        <v>358</v>
      </c>
      <c r="D15" s="157" t="s">
        <v>368</v>
      </c>
      <c r="E15" s="157" t="s">
        <v>328</v>
      </c>
      <c r="F15" s="157"/>
      <c r="G15" s="157" t="s">
        <v>18</v>
      </c>
      <c r="H15" s="160" t="s">
        <v>329</v>
      </c>
      <c r="I15" s="157" t="s">
        <v>354</v>
      </c>
    </row>
    <row r="16" spans="1:56" s="161" customFormat="1" ht="25.5" customHeight="1" x14ac:dyDescent="0.25">
      <c r="A16" s="157"/>
      <c r="B16" s="162"/>
      <c r="C16" s="159" t="s">
        <v>358</v>
      </c>
      <c r="D16" s="157" t="s">
        <v>400</v>
      </c>
      <c r="E16" s="157" t="s">
        <v>328</v>
      </c>
      <c r="F16" s="157"/>
      <c r="G16" s="157" t="s">
        <v>18</v>
      </c>
      <c r="H16" s="160" t="s">
        <v>329</v>
      </c>
      <c r="I16" s="157" t="s">
        <v>354</v>
      </c>
    </row>
    <row r="17" spans="1:9" s="161" customFormat="1" ht="25.5" customHeight="1" x14ac:dyDescent="0.25">
      <c r="A17" s="157"/>
      <c r="B17" s="162"/>
      <c r="C17" s="159" t="s">
        <v>358</v>
      </c>
      <c r="D17" s="157" t="s">
        <v>369</v>
      </c>
      <c r="E17" s="157" t="s">
        <v>328</v>
      </c>
      <c r="F17" s="157"/>
      <c r="G17" s="157" t="s">
        <v>18</v>
      </c>
      <c r="H17" s="160" t="s">
        <v>329</v>
      </c>
      <c r="I17" s="157" t="s">
        <v>354</v>
      </c>
    </row>
    <row r="18" spans="1:9" s="161" customFormat="1" ht="25.5" customHeight="1" x14ac:dyDescent="0.25">
      <c r="A18" s="157"/>
      <c r="B18" s="162"/>
      <c r="C18" s="159" t="s">
        <v>358</v>
      </c>
      <c r="D18" s="157" t="s">
        <v>399</v>
      </c>
      <c r="E18" s="157" t="s">
        <v>328</v>
      </c>
      <c r="F18" s="157"/>
      <c r="G18" s="157" t="s">
        <v>18</v>
      </c>
      <c r="H18" s="160" t="s">
        <v>329</v>
      </c>
      <c r="I18" s="157" t="s">
        <v>354</v>
      </c>
    </row>
    <row r="19" spans="1:9" s="161" customFormat="1" ht="25.5" customHeight="1" x14ac:dyDescent="0.25">
      <c r="A19" s="157"/>
      <c r="B19" s="162"/>
      <c r="C19" s="159" t="s">
        <v>358</v>
      </c>
      <c r="D19" s="157" t="s">
        <v>370</v>
      </c>
      <c r="E19" s="157" t="s">
        <v>328</v>
      </c>
      <c r="F19" s="157"/>
      <c r="G19" s="157" t="s">
        <v>18</v>
      </c>
      <c r="H19" s="160" t="s">
        <v>329</v>
      </c>
      <c r="I19" s="157" t="s">
        <v>354</v>
      </c>
    </row>
    <row r="20" spans="1:9" s="161" customFormat="1" ht="25.5" customHeight="1" x14ac:dyDescent="0.25">
      <c r="A20" s="157"/>
      <c r="B20" s="162"/>
      <c r="C20" s="159" t="s">
        <v>358</v>
      </c>
      <c r="D20" s="157" t="s">
        <v>371</v>
      </c>
      <c r="E20" s="157" t="s">
        <v>328</v>
      </c>
      <c r="F20" s="157"/>
      <c r="G20" s="157" t="s">
        <v>18</v>
      </c>
      <c r="H20" s="160" t="s">
        <v>329</v>
      </c>
      <c r="I20" s="157">
        <v>1</v>
      </c>
    </row>
    <row r="21" spans="1:9" s="161" customFormat="1" ht="25.5" customHeight="1" x14ac:dyDescent="0.25">
      <c r="A21" s="157"/>
      <c r="B21" s="162"/>
      <c r="C21" s="159" t="s">
        <v>358</v>
      </c>
      <c r="D21" s="157" t="s">
        <v>372</v>
      </c>
      <c r="E21" s="157" t="s">
        <v>328</v>
      </c>
      <c r="F21" s="157"/>
      <c r="G21" s="157" t="s">
        <v>18</v>
      </c>
      <c r="H21" s="160" t="s">
        <v>329</v>
      </c>
      <c r="I21" s="157" t="s">
        <v>354</v>
      </c>
    </row>
    <row r="22" spans="1:9" s="161" customFormat="1" ht="25.5" customHeight="1" x14ac:dyDescent="0.25">
      <c r="A22" s="157"/>
      <c r="B22" s="162"/>
      <c r="C22" s="159" t="s">
        <v>358</v>
      </c>
      <c r="D22" s="157" t="s">
        <v>373</v>
      </c>
      <c r="E22" s="157" t="s">
        <v>328</v>
      </c>
      <c r="F22" s="157"/>
      <c r="G22" s="157" t="s">
        <v>18</v>
      </c>
      <c r="H22" s="160" t="s">
        <v>329</v>
      </c>
      <c r="I22" s="157" t="s">
        <v>354</v>
      </c>
    </row>
    <row r="23" spans="1:9" s="161" customFormat="1" ht="25.5" customHeight="1" x14ac:dyDescent="0.25">
      <c r="A23" s="157"/>
      <c r="B23" s="162"/>
      <c r="C23" s="159" t="s">
        <v>358</v>
      </c>
      <c r="D23" s="157" t="s">
        <v>374</v>
      </c>
      <c r="E23" s="157" t="s">
        <v>328</v>
      </c>
      <c r="F23" s="157"/>
      <c r="G23" s="157" t="s">
        <v>18</v>
      </c>
      <c r="H23" s="160" t="s">
        <v>329</v>
      </c>
      <c r="I23" s="157" t="s">
        <v>354</v>
      </c>
    </row>
    <row r="24" spans="1:9" s="161" customFormat="1" ht="25.5" customHeight="1" x14ac:dyDescent="0.25">
      <c r="A24" s="157"/>
      <c r="B24" s="162"/>
      <c r="C24" s="159" t="s">
        <v>358</v>
      </c>
      <c r="D24" s="157" t="s">
        <v>375</v>
      </c>
      <c r="E24" s="157" t="s">
        <v>328</v>
      </c>
      <c r="F24" s="157"/>
      <c r="G24" s="157" t="s">
        <v>18</v>
      </c>
      <c r="H24" s="160" t="s">
        <v>329</v>
      </c>
      <c r="I24" s="157" t="s">
        <v>354</v>
      </c>
    </row>
    <row r="25" spans="1:9" s="161" customFormat="1" ht="25.5" customHeight="1" x14ac:dyDescent="0.25">
      <c r="A25" s="157"/>
      <c r="B25" s="162"/>
      <c r="C25" s="159" t="s">
        <v>358</v>
      </c>
      <c r="D25" s="157" t="s">
        <v>376</v>
      </c>
      <c r="E25" s="157" t="s">
        <v>328</v>
      </c>
      <c r="F25" s="157"/>
      <c r="G25" s="157" t="s">
        <v>18</v>
      </c>
      <c r="H25" s="160" t="s">
        <v>329</v>
      </c>
      <c r="I25" s="157" t="s">
        <v>354</v>
      </c>
    </row>
    <row r="26" spans="1:9" s="161" customFormat="1" ht="25.5" customHeight="1" x14ac:dyDescent="0.25">
      <c r="A26" s="157"/>
      <c r="B26" s="162"/>
      <c r="C26" s="159" t="s">
        <v>358</v>
      </c>
      <c r="D26" s="157" t="s">
        <v>377</v>
      </c>
      <c r="E26" s="157" t="s">
        <v>328</v>
      </c>
      <c r="F26" s="157"/>
      <c r="G26" s="157" t="s">
        <v>18</v>
      </c>
      <c r="H26" s="160" t="s">
        <v>329</v>
      </c>
      <c r="I26" s="157" t="s">
        <v>354</v>
      </c>
    </row>
    <row r="27" spans="1:9" s="161" customFormat="1" ht="25.5" customHeight="1" x14ac:dyDescent="0.25">
      <c r="A27" s="157"/>
      <c r="B27" s="162"/>
      <c r="C27" s="159" t="s">
        <v>358</v>
      </c>
      <c r="D27" s="157" t="s">
        <v>378</v>
      </c>
      <c r="E27" s="157" t="s">
        <v>328</v>
      </c>
      <c r="F27" s="157"/>
      <c r="G27" s="157" t="s">
        <v>18</v>
      </c>
      <c r="H27" s="160" t="s">
        <v>329</v>
      </c>
      <c r="I27" s="157" t="s">
        <v>354</v>
      </c>
    </row>
    <row r="28" spans="1:9" s="161" customFormat="1" ht="25.5" customHeight="1" x14ac:dyDescent="0.25">
      <c r="A28" s="157"/>
      <c r="B28" s="162"/>
      <c r="C28" s="159" t="s">
        <v>358</v>
      </c>
      <c r="D28" s="157" t="s">
        <v>405</v>
      </c>
      <c r="E28" s="157" t="s">
        <v>328</v>
      </c>
      <c r="F28" s="157"/>
      <c r="G28" s="157" t="s">
        <v>18</v>
      </c>
      <c r="H28" s="160" t="s">
        <v>329</v>
      </c>
      <c r="I28" s="157" t="s">
        <v>354</v>
      </c>
    </row>
    <row r="29" spans="1:9" s="161" customFormat="1" ht="25.5" customHeight="1" x14ac:dyDescent="0.25">
      <c r="A29" s="157"/>
      <c r="B29" s="162"/>
      <c r="C29" s="159" t="s">
        <v>358</v>
      </c>
      <c r="D29" s="157" t="s">
        <v>406</v>
      </c>
      <c r="E29" s="157" t="s">
        <v>328</v>
      </c>
      <c r="F29" s="157"/>
      <c r="G29" s="157" t="s">
        <v>18</v>
      </c>
      <c r="H29" s="160" t="s">
        <v>329</v>
      </c>
      <c r="I29" s="157" t="s">
        <v>354</v>
      </c>
    </row>
    <row r="30" spans="1:9" s="161" customFormat="1" ht="25.5" customHeight="1" x14ac:dyDescent="0.25">
      <c r="A30" s="157"/>
      <c r="B30" s="162"/>
      <c r="C30" s="159" t="s">
        <v>358</v>
      </c>
      <c r="D30" s="157" t="s">
        <v>379</v>
      </c>
      <c r="E30" s="157" t="s">
        <v>328</v>
      </c>
      <c r="F30" s="157"/>
      <c r="G30" s="157" t="s">
        <v>18</v>
      </c>
      <c r="H30" s="160" t="s">
        <v>329</v>
      </c>
      <c r="I30" s="157">
        <v>1</v>
      </c>
    </row>
    <row r="31" spans="1:9" s="161" customFormat="1" ht="25.5" customHeight="1" x14ac:dyDescent="0.25">
      <c r="A31" s="157"/>
      <c r="B31" s="162"/>
      <c r="C31" s="159" t="s">
        <v>358</v>
      </c>
      <c r="D31" s="157" t="s">
        <v>380</v>
      </c>
      <c r="E31" s="157" t="s">
        <v>328</v>
      </c>
      <c r="F31" s="157"/>
      <c r="G31" s="157" t="s">
        <v>18</v>
      </c>
      <c r="H31" s="160" t="s">
        <v>329</v>
      </c>
      <c r="I31" s="157" t="s">
        <v>354</v>
      </c>
    </row>
    <row r="32" spans="1:9" s="161" customFormat="1" ht="25.5" customHeight="1" x14ac:dyDescent="0.25">
      <c r="A32" s="157"/>
      <c r="B32" s="162"/>
      <c r="C32" s="159" t="s">
        <v>358</v>
      </c>
      <c r="D32" s="157" t="s">
        <v>398</v>
      </c>
      <c r="E32" s="157" t="s">
        <v>328</v>
      </c>
      <c r="F32" s="157"/>
      <c r="G32" s="157" t="s">
        <v>18</v>
      </c>
      <c r="H32" s="160" t="s">
        <v>329</v>
      </c>
      <c r="I32" s="157" t="s">
        <v>354</v>
      </c>
    </row>
    <row r="33" spans="1:9" s="161" customFormat="1" ht="25.5" customHeight="1" x14ac:dyDescent="0.25">
      <c r="A33" s="157"/>
      <c r="B33" s="162"/>
      <c r="C33" s="159" t="s">
        <v>358</v>
      </c>
      <c r="D33" s="157" t="s">
        <v>381</v>
      </c>
      <c r="E33" s="157" t="s">
        <v>328</v>
      </c>
      <c r="F33" s="157"/>
      <c r="G33" s="157" t="s">
        <v>18</v>
      </c>
      <c r="H33" s="160" t="s">
        <v>329</v>
      </c>
      <c r="I33" s="157" t="s">
        <v>354</v>
      </c>
    </row>
    <row r="34" spans="1:9" s="161" customFormat="1" ht="25.5" customHeight="1" x14ac:dyDescent="0.25">
      <c r="A34" s="157"/>
      <c r="B34" s="162"/>
      <c r="C34" s="159" t="s">
        <v>358</v>
      </c>
      <c r="D34" s="157" t="s">
        <v>382</v>
      </c>
      <c r="E34" s="157" t="s">
        <v>292</v>
      </c>
      <c r="F34" s="157"/>
      <c r="G34" s="157" t="s">
        <v>402</v>
      </c>
      <c r="H34" s="160" t="s">
        <v>290</v>
      </c>
      <c r="I34" s="157">
        <v>2</v>
      </c>
    </row>
    <row r="35" spans="1:9" s="161" customFormat="1" ht="25.5" customHeight="1" x14ac:dyDescent="0.25">
      <c r="A35" s="157"/>
      <c r="B35" s="162"/>
      <c r="C35" s="159" t="s">
        <v>358</v>
      </c>
      <c r="D35" s="157" t="s">
        <v>383</v>
      </c>
      <c r="E35" s="157" t="s">
        <v>292</v>
      </c>
      <c r="F35" s="157"/>
      <c r="G35" s="157" t="s">
        <v>402</v>
      </c>
      <c r="H35" s="160" t="s">
        <v>290</v>
      </c>
      <c r="I35" s="157" t="s">
        <v>354</v>
      </c>
    </row>
    <row r="36" spans="1:9" s="161" customFormat="1" ht="25.5" customHeight="1" x14ac:dyDescent="0.25">
      <c r="A36" s="157"/>
      <c r="B36" s="162"/>
      <c r="C36" s="159" t="s">
        <v>358</v>
      </c>
      <c r="D36" s="157" t="s">
        <v>384</v>
      </c>
      <c r="E36" s="157" t="s">
        <v>292</v>
      </c>
      <c r="F36" s="157"/>
      <c r="G36" s="157" t="s">
        <v>402</v>
      </c>
      <c r="H36" s="160" t="s">
        <v>290</v>
      </c>
      <c r="I36" s="157" t="s">
        <v>354</v>
      </c>
    </row>
    <row r="37" spans="1:9" s="161" customFormat="1" ht="25.5" customHeight="1" x14ac:dyDescent="0.25">
      <c r="A37" s="157"/>
      <c r="B37" s="162"/>
      <c r="C37" s="159" t="s">
        <v>358</v>
      </c>
      <c r="D37" s="157" t="s">
        <v>385</v>
      </c>
      <c r="E37" s="157" t="s">
        <v>397</v>
      </c>
      <c r="F37" s="157"/>
      <c r="G37" s="157" t="s">
        <v>402</v>
      </c>
      <c r="H37" s="160" t="s">
        <v>403</v>
      </c>
      <c r="I37" s="157" t="s">
        <v>354</v>
      </c>
    </row>
    <row r="38" spans="1:9" s="161" customFormat="1" ht="25.5" customHeight="1" x14ac:dyDescent="0.25">
      <c r="A38" s="157"/>
      <c r="B38" s="162"/>
      <c r="C38" s="159" t="s">
        <v>358</v>
      </c>
      <c r="D38" s="157" t="s">
        <v>386</v>
      </c>
      <c r="E38" s="157" t="s">
        <v>328</v>
      </c>
      <c r="F38" s="157"/>
      <c r="G38" s="157" t="s">
        <v>18</v>
      </c>
      <c r="H38" s="160" t="s">
        <v>329</v>
      </c>
      <c r="I38" s="157">
        <v>2</v>
      </c>
    </row>
    <row r="39" spans="1:9" s="161" customFormat="1" ht="25.5" customHeight="1" x14ac:dyDescent="0.25">
      <c r="A39" s="157"/>
      <c r="B39" s="162"/>
      <c r="C39" s="159" t="s">
        <v>358</v>
      </c>
      <c r="D39" s="157" t="s">
        <v>387</v>
      </c>
      <c r="E39" s="157" t="s">
        <v>328</v>
      </c>
      <c r="F39" s="157"/>
      <c r="G39" s="157" t="s">
        <v>18</v>
      </c>
      <c r="H39" s="160" t="s">
        <v>329</v>
      </c>
      <c r="I39" s="157" t="s">
        <v>354</v>
      </c>
    </row>
    <row r="40" spans="1:9" s="161" customFormat="1" ht="25.5" customHeight="1" x14ac:dyDescent="0.25">
      <c r="A40" s="157"/>
      <c r="B40" s="162"/>
      <c r="C40" s="159" t="s">
        <v>358</v>
      </c>
      <c r="D40" s="157" t="s">
        <v>388</v>
      </c>
      <c r="E40" s="157" t="s">
        <v>328</v>
      </c>
      <c r="F40" s="157"/>
      <c r="G40" s="157" t="s">
        <v>18</v>
      </c>
      <c r="H40" s="160" t="s">
        <v>329</v>
      </c>
      <c r="I40" s="157" t="s">
        <v>354</v>
      </c>
    </row>
    <row r="41" spans="1:9" s="161" customFormat="1" ht="25.5" customHeight="1" x14ac:dyDescent="0.25">
      <c r="A41" s="157"/>
      <c r="B41" s="162"/>
      <c r="C41" s="159" t="s">
        <v>358</v>
      </c>
      <c r="D41" s="157" t="s">
        <v>389</v>
      </c>
      <c r="E41" s="157" t="s">
        <v>328</v>
      </c>
      <c r="F41" s="157"/>
      <c r="G41" s="157" t="s">
        <v>18</v>
      </c>
      <c r="H41" s="160" t="s">
        <v>329</v>
      </c>
      <c r="I41" s="157">
        <v>1</v>
      </c>
    </row>
    <row r="42" spans="1:9" s="161" customFormat="1" ht="25.5" customHeight="1" x14ac:dyDescent="0.25">
      <c r="A42" s="157"/>
      <c r="B42" s="162"/>
      <c r="C42" s="159" t="s">
        <v>358</v>
      </c>
      <c r="D42" s="157" t="s">
        <v>390</v>
      </c>
      <c r="E42" s="157" t="s">
        <v>328</v>
      </c>
      <c r="F42" s="157"/>
      <c r="G42" s="157" t="s">
        <v>18</v>
      </c>
      <c r="H42" s="160" t="s">
        <v>329</v>
      </c>
      <c r="I42" s="157">
        <v>1</v>
      </c>
    </row>
    <row r="43" spans="1:9" s="161" customFormat="1" ht="25.5" customHeight="1" x14ac:dyDescent="0.25">
      <c r="A43" s="157"/>
      <c r="B43" s="162"/>
      <c r="C43" s="159" t="s">
        <v>358</v>
      </c>
      <c r="D43" s="157" t="s">
        <v>391</v>
      </c>
      <c r="E43" s="157" t="s">
        <v>328</v>
      </c>
      <c r="F43" s="157"/>
      <c r="G43" s="157" t="s">
        <v>18</v>
      </c>
      <c r="H43" s="160" t="s">
        <v>329</v>
      </c>
      <c r="I43" s="157" t="s">
        <v>354</v>
      </c>
    </row>
    <row r="44" spans="1:9" s="161" customFormat="1" ht="25.5" customHeight="1" x14ac:dyDescent="0.25">
      <c r="A44" s="157"/>
      <c r="B44" s="162"/>
      <c r="C44" s="159" t="s">
        <v>358</v>
      </c>
      <c r="D44" s="157" t="s">
        <v>392</v>
      </c>
      <c r="E44" s="157" t="s">
        <v>328</v>
      </c>
      <c r="F44" s="157"/>
      <c r="G44" s="157" t="s">
        <v>18</v>
      </c>
      <c r="H44" s="160" t="s">
        <v>329</v>
      </c>
      <c r="I44" s="157" t="s">
        <v>354</v>
      </c>
    </row>
    <row r="45" spans="1:9" s="161" customFormat="1" ht="25.5" customHeight="1" x14ac:dyDescent="0.25">
      <c r="A45" s="157"/>
      <c r="B45" s="162"/>
      <c r="C45" s="159" t="s">
        <v>358</v>
      </c>
      <c r="D45" s="157" t="s">
        <v>353</v>
      </c>
      <c r="E45" s="157" t="s">
        <v>328</v>
      </c>
      <c r="F45" s="157"/>
      <c r="G45" s="157" t="s">
        <v>18</v>
      </c>
      <c r="H45" s="160" t="s">
        <v>329</v>
      </c>
      <c r="I45" s="157" t="s">
        <v>354</v>
      </c>
    </row>
    <row r="46" spans="1:9" s="161" customFormat="1" ht="25.2" customHeight="1" x14ac:dyDescent="0.25">
      <c r="A46" s="157"/>
      <c r="B46" s="162"/>
      <c r="C46" s="159" t="s">
        <v>358</v>
      </c>
      <c r="D46" s="157" t="s">
        <v>394</v>
      </c>
      <c r="E46" s="157" t="s">
        <v>328</v>
      </c>
      <c r="F46" s="163" t="s">
        <v>393</v>
      </c>
      <c r="G46" s="157" t="s">
        <v>18</v>
      </c>
      <c r="H46" s="160" t="s">
        <v>329</v>
      </c>
      <c r="I46" s="157" t="s">
        <v>354</v>
      </c>
    </row>
    <row r="47" spans="1:9" s="161" customFormat="1" ht="25.2" customHeight="1" x14ac:dyDescent="0.25">
      <c r="A47" s="157"/>
      <c r="B47" s="162"/>
      <c r="C47" s="159" t="s">
        <v>358</v>
      </c>
      <c r="D47" s="157" t="s">
        <v>395</v>
      </c>
      <c r="E47" s="157" t="s">
        <v>328</v>
      </c>
      <c r="F47" s="163" t="s">
        <v>393</v>
      </c>
      <c r="G47" s="157" t="s">
        <v>18</v>
      </c>
      <c r="H47" s="160" t="s">
        <v>329</v>
      </c>
      <c r="I47" s="157" t="s">
        <v>354</v>
      </c>
    </row>
    <row r="48" spans="1:9" s="161" customFormat="1" ht="25.2" customHeight="1" x14ac:dyDescent="0.25">
      <c r="A48" s="157"/>
      <c r="B48" s="164"/>
      <c r="C48" s="159" t="s">
        <v>358</v>
      </c>
      <c r="D48" s="157" t="s">
        <v>396</v>
      </c>
      <c r="E48" s="157" t="s">
        <v>328</v>
      </c>
      <c r="F48" s="163" t="s">
        <v>393</v>
      </c>
      <c r="G48" s="157" t="s">
        <v>18</v>
      </c>
      <c r="H48" s="160" t="s">
        <v>329</v>
      </c>
      <c r="I48" s="157" t="s">
        <v>354</v>
      </c>
    </row>
    <row r="49" spans="1:55" s="161" customFormat="1" ht="25.5" customHeight="1" x14ac:dyDescent="0.25">
      <c r="A49" s="157"/>
      <c r="B49" s="169" t="s">
        <v>90</v>
      </c>
      <c r="C49" s="159" t="s">
        <v>357</v>
      </c>
      <c r="D49" s="157" t="s">
        <v>360</v>
      </c>
      <c r="E49" s="157"/>
      <c r="F49" s="157"/>
      <c r="G49" s="157" t="s">
        <v>18</v>
      </c>
      <c r="H49" s="160" t="s">
        <v>339</v>
      </c>
      <c r="I49" s="157">
        <v>1</v>
      </c>
    </row>
    <row r="50" spans="1:55" s="161" customFormat="1" ht="25.5" customHeight="1" x14ac:dyDescent="0.25">
      <c r="A50" s="157"/>
      <c r="B50" s="170"/>
      <c r="C50" s="159" t="s">
        <v>357</v>
      </c>
      <c r="D50" s="157" t="s">
        <v>355</v>
      </c>
      <c r="E50" s="157"/>
      <c r="F50" s="157"/>
      <c r="G50" s="157" t="s">
        <v>18</v>
      </c>
      <c r="H50" s="160" t="s">
        <v>340</v>
      </c>
      <c r="I50" s="157" t="s">
        <v>354</v>
      </c>
    </row>
    <row r="51" spans="1:55" s="161" customFormat="1" ht="25.5" customHeight="1" x14ac:dyDescent="0.25">
      <c r="A51" s="157"/>
      <c r="B51" s="170"/>
      <c r="C51" s="159" t="s">
        <v>357</v>
      </c>
      <c r="D51" s="157" t="s">
        <v>59</v>
      </c>
      <c r="E51" s="157"/>
      <c r="F51" s="160"/>
      <c r="G51" s="157" t="s">
        <v>18</v>
      </c>
      <c r="H51" s="160" t="s">
        <v>341</v>
      </c>
      <c r="I51" s="157">
        <v>3</v>
      </c>
    </row>
    <row r="52" spans="1:55" s="161" customFormat="1" ht="25.5" customHeight="1" x14ac:dyDescent="0.25">
      <c r="A52" s="157"/>
      <c r="B52" s="170"/>
      <c r="C52" s="159" t="s">
        <v>357</v>
      </c>
      <c r="D52" s="157" t="s">
        <v>33</v>
      </c>
      <c r="E52" s="157"/>
      <c r="F52" s="157"/>
      <c r="G52" s="157" t="s">
        <v>18</v>
      </c>
      <c r="H52" s="160" t="s">
        <v>342</v>
      </c>
      <c r="I52" s="157">
        <v>1</v>
      </c>
    </row>
    <row r="53" spans="1:55" s="161" customFormat="1" ht="25.5" customHeight="1" x14ac:dyDescent="0.25">
      <c r="A53" s="157"/>
      <c r="B53" s="170"/>
      <c r="C53" s="159" t="s">
        <v>357</v>
      </c>
      <c r="D53" s="157" t="s">
        <v>324</v>
      </c>
      <c r="E53" s="157"/>
      <c r="F53" s="157"/>
      <c r="G53" s="157" t="s">
        <v>18</v>
      </c>
      <c r="H53" s="160" t="s">
        <v>343</v>
      </c>
      <c r="I53" s="157">
        <v>1</v>
      </c>
    </row>
    <row r="54" spans="1:55" s="161" customFormat="1" ht="25.5" customHeight="1" x14ac:dyDescent="0.25">
      <c r="A54" s="157"/>
      <c r="B54" s="170"/>
      <c r="C54" s="159" t="s">
        <v>357</v>
      </c>
      <c r="D54" s="157" t="s">
        <v>361</v>
      </c>
      <c r="E54" s="157"/>
      <c r="F54" s="157"/>
      <c r="G54" s="157" t="s">
        <v>18</v>
      </c>
      <c r="H54" s="165" t="s">
        <v>345</v>
      </c>
      <c r="I54" s="157">
        <v>1</v>
      </c>
    </row>
    <row r="55" spans="1:55" ht="25.5" customHeight="1" x14ac:dyDescent="0.25">
      <c r="A55" s="157"/>
      <c r="B55" s="170"/>
      <c r="C55" s="159" t="s">
        <v>357</v>
      </c>
      <c r="D55" s="157" t="s">
        <v>408</v>
      </c>
      <c r="E55" s="157"/>
      <c r="F55" s="157"/>
      <c r="G55" s="157" t="s">
        <v>18</v>
      </c>
      <c r="H55" s="160" t="s">
        <v>344</v>
      </c>
      <c r="I55" s="157">
        <v>1</v>
      </c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</row>
    <row r="56" spans="1:55" ht="25.5" customHeight="1" x14ac:dyDescent="0.25">
      <c r="A56" s="157"/>
      <c r="B56" s="170"/>
      <c r="C56" s="159" t="s">
        <v>357</v>
      </c>
      <c r="D56" s="167" t="s">
        <v>46</v>
      </c>
      <c r="E56" s="157" t="s">
        <v>50</v>
      </c>
      <c r="F56" s="157"/>
      <c r="G56" s="157" t="s">
        <v>18</v>
      </c>
      <c r="H56" s="160" t="s">
        <v>346</v>
      </c>
      <c r="I56" s="157">
        <v>1</v>
      </c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</row>
    <row r="57" spans="1:55" ht="25.5" customHeight="1" x14ac:dyDescent="0.25">
      <c r="A57" s="157"/>
      <c r="B57" s="170"/>
      <c r="C57" s="159" t="s">
        <v>357</v>
      </c>
      <c r="D57" s="167" t="s">
        <v>416</v>
      </c>
      <c r="E57" s="157" t="s">
        <v>82</v>
      </c>
      <c r="F57" s="157"/>
      <c r="G57" s="157" t="s">
        <v>18</v>
      </c>
      <c r="H57" s="160" t="s">
        <v>347</v>
      </c>
      <c r="I57" s="157" t="s">
        <v>354</v>
      </c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</row>
    <row r="58" spans="1:55" ht="25.5" customHeight="1" x14ac:dyDescent="0.25">
      <c r="A58" s="157"/>
      <c r="B58" s="170"/>
      <c r="C58" s="159" t="s">
        <v>357</v>
      </c>
      <c r="D58" s="167" t="s">
        <v>417</v>
      </c>
      <c r="E58" s="157" t="s">
        <v>418</v>
      </c>
      <c r="F58" s="157"/>
      <c r="G58" s="157" t="s">
        <v>18</v>
      </c>
      <c r="H58" s="160" t="s">
        <v>348</v>
      </c>
      <c r="I58" s="157">
        <v>2</v>
      </c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</row>
    <row r="59" spans="1:55" ht="25.5" customHeight="1" x14ac:dyDescent="0.25">
      <c r="A59" s="157"/>
      <c r="B59" s="170"/>
      <c r="C59" s="159" t="s">
        <v>357</v>
      </c>
      <c r="D59" s="167" t="s">
        <v>67</v>
      </c>
      <c r="E59" s="157"/>
      <c r="F59" s="157"/>
      <c r="G59" s="157" t="s">
        <v>18</v>
      </c>
      <c r="H59" s="160" t="s">
        <v>349</v>
      </c>
      <c r="I59" s="157">
        <v>2</v>
      </c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</row>
    <row r="60" spans="1:55" ht="25.5" customHeight="1" x14ac:dyDescent="0.25">
      <c r="A60" s="157"/>
      <c r="B60" s="170"/>
      <c r="C60" s="159" t="s">
        <v>357</v>
      </c>
      <c r="D60" s="167" t="s">
        <v>77</v>
      </c>
      <c r="E60" s="157"/>
      <c r="F60" s="157"/>
      <c r="G60" s="157" t="s">
        <v>18</v>
      </c>
      <c r="H60" s="160" t="s">
        <v>350</v>
      </c>
      <c r="I60" s="157" t="s">
        <v>354</v>
      </c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</row>
    <row r="61" spans="1:55" s="161" customFormat="1" ht="25.5" customHeight="1" x14ac:dyDescent="0.25">
      <c r="A61" s="157"/>
      <c r="B61" s="170"/>
      <c r="C61" s="159" t="s">
        <v>357</v>
      </c>
      <c r="D61" s="157" t="s">
        <v>27</v>
      </c>
      <c r="E61" s="157"/>
      <c r="F61" s="157"/>
      <c r="G61" s="157" t="s">
        <v>18</v>
      </c>
      <c r="H61" s="160" t="s">
        <v>351</v>
      </c>
      <c r="I61" s="157" t="s">
        <v>354</v>
      </c>
    </row>
    <row r="62" spans="1:55" ht="25.5" customHeight="1" x14ac:dyDescent="0.25">
      <c r="A62" s="157"/>
      <c r="B62" s="170"/>
      <c r="C62" s="159" t="s">
        <v>357</v>
      </c>
      <c r="D62" s="157" t="s">
        <v>415</v>
      </c>
      <c r="E62" s="157"/>
      <c r="F62" s="157"/>
      <c r="G62" s="157" t="s">
        <v>18</v>
      </c>
      <c r="H62" s="160" t="s">
        <v>110</v>
      </c>
      <c r="I62" s="157" t="s">
        <v>354</v>
      </c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</row>
    <row r="63" spans="1:55" ht="25.5" customHeight="1" x14ac:dyDescent="0.25">
      <c r="A63" s="157"/>
      <c r="B63" s="170"/>
      <c r="C63" s="159" t="s">
        <v>357</v>
      </c>
      <c r="D63" s="157" t="s">
        <v>111</v>
      </c>
      <c r="E63" s="157" t="s">
        <v>112</v>
      </c>
      <c r="F63" s="157"/>
      <c r="G63" s="157" t="s">
        <v>18</v>
      </c>
      <c r="H63" s="160" t="s">
        <v>157</v>
      </c>
      <c r="I63" s="157" t="s">
        <v>354</v>
      </c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</row>
    <row r="64" spans="1:55" ht="25.5" customHeight="1" x14ac:dyDescent="0.25">
      <c r="A64" s="157"/>
      <c r="B64" s="170"/>
      <c r="C64" s="159" t="s">
        <v>357</v>
      </c>
      <c r="D64" s="157" t="s">
        <v>111</v>
      </c>
      <c r="E64" s="157" t="s">
        <v>113</v>
      </c>
      <c r="F64" s="157"/>
      <c r="G64" s="157" t="s">
        <v>18</v>
      </c>
      <c r="H64" s="160" t="s">
        <v>158</v>
      </c>
      <c r="I64" s="157" t="s">
        <v>354</v>
      </c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</row>
    <row r="65" spans="1:55" ht="25.5" customHeight="1" x14ac:dyDescent="0.25">
      <c r="A65" s="157"/>
      <c r="B65" s="170"/>
      <c r="C65" s="159" t="s">
        <v>357</v>
      </c>
      <c r="D65" s="157" t="s">
        <v>111</v>
      </c>
      <c r="E65" s="157" t="s">
        <v>114</v>
      </c>
      <c r="F65" s="157"/>
      <c r="G65" s="157" t="s">
        <v>18</v>
      </c>
      <c r="H65" s="160" t="s">
        <v>159</v>
      </c>
      <c r="I65" s="157" t="s">
        <v>354</v>
      </c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</row>
    <row r="66" spans="1:55" ht="25.5" customHeight="1" x14ac:dyDescent="0.25">
      <c r="A66" s="157"/>
      <c r="B66" s="171"/>
      <c r="C66" s="159" t="s">
        <v>357</v>
      </c>
      <c r="D66" s="157" t="s">
        <v>352</v>
      </c>
      <c r="E66" s="157"/>
      <c r="F66" s="157"/>
      <c r="G66" s="157" t="s">
        <v>240</v>
      </c>
      <c r="H66" s="157" t="s">
        <v>140</v>
      </c>
      <c r="I66" s="157">
        <v>1</v>
      </c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</row>
    <row r="67" spans="1:55" ht="25.5" customHeight="1" x14ac:dyDescent="0.25">
      <c r="A67" s="157"/>
      <c r="B67" s="162" t="s">
        <v>410</v>
      </c>
      <c r="C67" s="159" t="s">
        <v>357</v>
      </c>
      <c r="D67" s="157" t="s">
        <v>106</v>
      </c>
      <c r="E67" s="157"/>
      <c r="F67" s="157"/>
      <c r="G67" s="157" t="s">
        <v>18</v>
      </c>
      <c r="H67" s="160" t="s">
        <v>278</v>
      </c>
      <c r="I67" s="157" t="s">
        <v>354</v>
      </c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</row>
    <row r="68" spans="1:55" ht="25.5" customHeight="1" x14ac:dyDescent="0.25">
      <c r="A68" s="157"/>
      <c r="B68" s="162"/>
      <c r="C68" s="159" t="s">
        <v>357</v>
      </c>
      <c r="D68" s="157" t="s">
        <v>19</v>
      </c>
      <c r="E68" s="157"/>
      <c r="F68" s="157"/>
      <c r="G68" s="157" t="s">
        <v>18</v>
      </c>
      <c r="H68" s="160" t="s">
        <v>17</v>
      </c>
      <c r="I68" s="157">
        <v>1</v>
      </c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</row>
    <row r="69" spans="1:55" ht="25.5" customHeight="1" x14ac:dyDescent="0.25">
      <c r="A69" s="157"/>
      <c r="B69" s="162"/>
      <c r="C69" s="159" t="s">
        <v>357</v>
      </c>
      <c r="D69" s="157" t="s">
        <v>66</v>
      </c>
      <c r="E69" s="157"/>
      <c r="F69" s="157"/>
      <c r="G69" s="157" t="s">
        <v>18</v>
      </c>
      <c r="H69" s="160" t="s">
        <v>20</v>
      </c>
      <c r="I69" s="157">
        <v>1</v>
      </c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</row>
    <row r="70" spans="1:55" ht="25.5" customHeight="1" x14ac:dyDescent="0.25">
      <c r="A70" s="157"/>
      <c r="B70" s="162"/>
      <c r="C70" s="159" t="s">
        <v>357</v>
      </c>
      <c r="D70" s="157" t="s">
        <v>64</v>
      </c>
      <c r="E70" s="157"/>
      <c r="F70" s="157"/>
      <c r="G70" s="157" t="s">
        <v>18</v>
      </c>
      <c r="H70" s="160" t="s">
        <v>338</v>
      </c>
      <c r="I70" s="157" t="s">
        <v>354</v>
      </c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</row>
    <row r="71" spans="1:55" ht="25.5" customHeight="1" x14ac:dyDescent="0.25">
      <c r="A71" s="157"/>
      <c r="B71" s="162"/>
      <c r="C71" s="159" t="s">
        <v>357</v>
      </c>
      <c r="D71" s="157" t="s">
        <v>409</v>
      </c>
      <c r="E71" s="157" t="s">
        <v>404</v>
      </c>
      <c r="F71" s="157"/>
      <c r="G71" s="157" t="s">
        <v>18</v>
      </c>
      <c r="H71" s="160" t="s">
        <v>362</v>
      </c>
      <c r="I71" s="157" t="s">
        <v>354</v>
      </c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</row>
    <row r="72" spans="1:55" ht="25.5" customHeight="1" x14ac:dyDescent="0.25">
      <c r="A72" s="157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</row>
    <row r="73" spans="1:55" ht="25.5" customHeight="1" x14ac:dyDescent="0.25">
      <c r="A73" s="157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</row>
    <row r="74" spans="1:55" s="161" customFormat="1" ht="25.5" customHeight="1" x14ac:dyDescent="0.25">
      <c r="A74" s="157"/>
    </row>
    <row r="75" spans="1:55" ht="25.5" customHeight="1" x14ac:dyDescent="0.25">
      <c r="A75" s="157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</row>
    <row r="76" spans="1:55" ht="25.5" customHeight="1" x14ac:dyDescent="0.25">
      <c r="A76" s="157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</row>
    <row r="77" spans="1:55" ht="25.5" customHeight="1" x14ac:dyDescent="0.25">
      <c r="A77" s="157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</row>
    <row r="78" spans="1:55" ht="25.5" customHeight="1" x14ac:dyDescent="0.25">
      <c r="A78" s="157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</row>
    <row r="79" spans="1:55" ht="25.5" customHeight="1" x14ac:dyDescent="0.25">
      <c r="A79" s="157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</row>
    <row r="80" spans="1:55" ht="25.5" customHeight="1" x14ac:dyDescent="0.25">
      <c r="A80" s="157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</row>
    <row r="81" spans="1:55" ht="25.5" customHeight="1" x14ac:dyDescent="0.25">
      <c r="A81" s="157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</row>
    <row r="82" spans="1:55" ht="25.5" customHeight="1" x14ac:dyDescent="0.25">
      <c r="A82" s="157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</row>
    <row r="83" spans="1:55" ht="25.5" customHeight="1" x14ac:dyDescent="0.25">
      <c r="A83" s="157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</row>
    <row r="84" spans="1:55" x14ac:dyDescent="0.25"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</row>
    <row r="85" spans="1:55" x14ac:dyDescent="0.25"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</row>
    <row r="86" spans="1:55" x14ac:dyDescent="0.25"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</row>
    <row r="87" spans="1:55" x14ac:dyDescent="0.25"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</row>
    <row r="88" spans="1:55" x14ac:dyDescent="0.25"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</row>
    <row r="89" spans="1:55" x14ac:dyDescent="0.25"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</row>
    <row r="90" spans="1:55" x14ac:dyDescent="0.25"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</row>
    <row r="91" spans="1:55" x14ac:dyDescent="0.25"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</row>
    <row r="92" spans="1:55" x14ac:dyDescent="0.25"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</row>
    <row r="93" spans="1:55" x14ac:dyDescent="0.25"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</row>
    <row r="94" spans="1:55" x14ac:dyDescent="0.25"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</row>
    <row r="95" spans="1:55" x14ac:dyDescent="0.25"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</row>
    <row r="96" spans="1:55" x14ac:dyDescent="0.25"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</row>
    <row r="97" spans="2:16" x14ac:dyDescent="0.25"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</row>
    <row r="98" spans="2:16" x14ac:dyDescent="0.25"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</row>
    <row r="99" spans="2:16" x14ac:dyDescent="0.25"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</row>
    <row r="100" spans="2:16" x14ac:dyDescent="0.25"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</row>
    <row r="101" spans="2:16" x14ac:dyDescent="0.25"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</row>
    <row r="102" spans="2:16" x14ac:dyDescent="0.25"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</row>
    <row r="103" spans="2:16" x14ac:dyDescent="0.25"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</row>
    <row r="104" spans="2:16" x14ac:dyDescent="0.25"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</row>
  </sheetData>
  <autoFilter ref="A8:I83" xr:uid="{00000000-0009-0000-0000-000002000000}"/>
  <mergeCells count="118">
    <mergeCell ref="BA1:BA2"/>
    <mergeCell ref="BC1:BC2"/>
    <mergeCell ref="BD1:BD2"/>
    <mergeCell ref="B67:B71"/>
    <mergeCell ref="AU1:AU2"/>
    <mergeCell ref="AW1:AW2"/>
    <mergeCell ref="AX1:AX2"/>
    <mergeCell ref="AY1:AY2"/>
    <mergeCell ref="AV1:AV2"/>
    <mergeCell ref="AW3:AW4"/>
    <mergeCell ref="AX3:AX4"/>
    <mergeCell ref="AY3:AY4"/>
    <mergeCell ref="AS1:AS2"/>
    <mergeCell ref="AK1:AK2"/>
    <mergeCell ref="AL1:AL2"/>
    <mergeCell ref="AM1:AM2"/>
    <mergeCell ref="AI1:AI2"/>
    <mergeCell ref="AO1:AO2"/>
    <mergeCell ref="Z1:Z2"/>
    <mergeCell ref="AA1:AA2"/>
    <mergeCell ref="Q1:Q2"/>
    <mergeCell ref="S1:S2"/>
    <mergeCell ref="A1:A2"/>
    <mergeCell ref="B7:B8"/>
    <mergeCell ref="D7:D8"/>
    <mergeCell ref="E7:E8"/>
    <mergeCell ref="F1:F2"/>
    <mergeCell ref="L1:L2"/>
    <mergeCell ref="N1:N2"/>
    <mergeCell ref="K1:K2"/>
    <mergeCell ref="C7:C8"/>
    <mergeCell ref="G1:G2"/>
    <mergeCell ref="H1:H2"/>
    <mergeCell ref="I1:I2"/>
    <mergeCell ref="J1:J2"/>
    <mergeCell ref="T1:T2"/>
    <mergeCell ref="U1:U2"/>
    <mergeCell ref="W1:W2"/>
    <mergeCell ref="AC1:AC2"/>
    <mergeCell ref="AE1:AE2"/>
    <mergeCell ref="AF1:AF2"/>
    <mergeCell ref="AG1:AG2"/>
    <mergeCell ref="AD1:AD2"/>
    <mergeCell ref="Y1:Y2"/>
    <mergeCell ref="X1:X2"/>
    <mergeCell ref="AB1:AB2"/>
    <mergeCell ref="B9:B48"/>
    <mergeCell ref="B1:B2"/>
    <mergeCell ref="C1:C2"/>
    <mergeCell ref="D1:D2"/>
    <mergeCell ref="E1:E2"/>
    <mergeCell ref="AQ1:AQ2"/>
    <mergeCell ref="AR1:AR2"/>
    <mergeCell ref="AE3:AE4"/>
    <mergeCell ref="AF3:AF4"/>
    <mergeCell ref="AG3:AG4"/>
    <mergeCell ref="U3:U4"/>
    <mergeCell ref="V3:V4"/>
    <mergeCell ref="W3:W4"/>
    <mergeCell ref="X3:X4"/>
    <mergeCell ref="Y3:Y4"/>
    <mergeCell ref="M1:M2"/>
    <mergeCell ref="O1:O2"/>
    <mergeCell ref="O3:O4"/>
    <mergeCell ref="Z3:Z4"/>
    <mergeCell ref="AA3:AA4"/>
    <mergeCell ref="AB3:AB4"/>
    <mergeCell ref="AC3:AC4"/>
    <mergeCell ref="AD3:AD4"/>
    <mergeCell ref="P3:P4"/>
    <mergeCell ref="AZ1:AZ2"/>
    <mergeCell ref="BB1:BB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H1:AH2"/>
    <mergeCell ref="AJ1:AJ2"/>
    <mergeCell ref="AN1:AN2"/>
    <mergeCell ref="AP1:AP2"/>
    <mergeCell ref="AT1:AT2"/>
    <mergeCell ref="P1:P2"/>
    <mergeCell ref="R1:R2"/>
    <mergeCell ref="V1:V2"/>
    <mergeCell ref="Q3:Q4"/>
    <mergeCell ref="R3:R4"/>
    <mergeCell ref="S3:S4"/>
    <mergeCell ref="T3:T4"/>
    <mergeCell ref="AM3:AM4"/>
    <mergeCell ref="AN3:AN4"/>
    <mergeCell ref="AO3:AO4"/>
    <mergeCell ref="AP3:AP4"/>
    <mergeCell ref="AQ3:AQ4"/>
    <mergeCell ref="AH3:AH4"/>
    <mergeCell ref="AI3:AI4"/>
    <mergeCell ref="AJ3:AJ4"/>
    <mergeCell ref="AK3:AK4"/>
    <mergeCell ref="AL3:AL4"/>
    <mergeCell ref="AZ3:AZ4"/>
    <mergeCell ref="BA3:BA4"/>
    <mergeCell ref="BB3:BB4"/>
    <mergeCell ref="BC3:BC4"/>
    <mergeCell ref="BD3:BD4"/>
    <mergeCell ref="AR3:AR4"/>
    <mergeCell ref="AS3:AS4"/>
    <mergeCell ref="AT3:AT4"/>
    <mergeCell ref="AU3:AU4"/>
    <mergeCell ref="AV3:AV4"/>
  </mergeCells>
  <hyperlinks>
    <hyperlink ref="H9" r:id="rId1" xr:uid="{00000000-0004-0000-0200-000031000000}"/>
    <hyperlink ref="H15" r:id="rId2" xr:uid="{00000000-0004-0000-0200-000032000000}"/>
    <hyperlink ref="H13" r:id="rId3" xr:uid="{00000000-0004-0000-0200-000033000000}"/>
    <hyperlink ref="H63" r:id="rId4" xr:uid="{00000000-0004-0000-0200-000039000000}"/>
    <hyperlink ref="H64" r:id="rId5" xr:uid="{00000000-0004-0000-0200-00003A000000}"/>
    <hyperlink ref="H65" r:id="rId6" xr:uid="{00000000-0004-0000-0200-00003B000000}"/>
    <hyperlink ref="H62" r:id="rId7" xr:uid="{00000000-0004-0000-0200-00003C000000}"/>
    <hyperlink ref="H67" r:id="rId8" xr:uid="{00000000-0004-0000-0200-00003D000000}"/>
    <hyperlink ref="H68" r:id="rId9" xr:uid="{00000000-0004-0000-0200-00003E000000}"/>
    <hyperlink ref="H69" r:id="rId10" xr:uid="{00000000-0004-0000-0200-00003F000000}"/>
    <hyperlink ref="H70" r:id="rId11" xr:uid="{00000000-0004-0000-0200-000040000000}"/>
    <hyperlink ref="H14" r:id="rId12" xr:uid="{00000000-0004-0000-0200-000042000000}"/>
    <hyperlink ref="H49" r:id="rId13" xr:uid="{00000000-0004-0000-0200-000043000000}"/>
    <hyperlink ref="H50" r:id="rId14" xr:uid="{00000000-0004-0000-0200-000044000000}"/>
    <hyperlink ref="H51" r:id="rId15" xr:uid="{00000000-0004-0000-0200-000045000000}"/>
    <hyperlink ref="H52" r:id="rId16" xr:uid="{00000000-0004-0000-0200-000046000000}"/>
    <hyperlink ref="H53" r:id="rId17" xr:uid="{00000000-0004-0000-0200-000047000000}"/>
    <hyperlink ref="H55" r:id="rId18" xr:uid="{00000000-0004-0000-0200-000049000000}"/>
    <hyperlink ref="H54" r:id="rId19" xr:uid="{00000000-0004-0000-0200-00004A000000}"/>
    <hyperlink ref="H56" r:id="rId20" xr:uid="{00000000-0004-0000-0200-00004B000000}"/>
    <hyperlink ref="H57" r:id="rId21" xr:uid="{00000000-0004-0000-0200-00004C000000}"/>
    <hyperlink ref="H58" r:id="rId22" xr:uid="{00000000-0004-0000-0200-00004F000000}"/>
    <hyperlink ref="H59" r:id="rId23" xr:uid="{00000000-0004-0000-0200-000050000000}"/>
    <hyperlink ref="H60" r:id="rId24" xr:uid="{00000000-0004-0000-0200-000051000000}"/>
    <hyperlink ref="H61" r:id="rId25" xr:uid="{00000000-0004-0000-0200-000052000000}"/>
    <hyperlink ref="H10" r:id="rId26" xr:uid="{00000000-0004-0000-0200-00005F000000}"/>
    <hyperlink ref="H11" r:id="rId27" xr:uid="{00000000-0004-0000-0200-000060000000}"/>
    <hyperlink ref="H12" r:id="rId28" xr:uid="{00000000-0004-0000-0200-000061000000}"/>
    <hyperlink ref="H71" r:id="rId29" xr:uid="{00000000-0004-0000-0200-000063000000}"/>
    <hyperlink ref="H34:H36" r:id="rId30" display="http://amzn.to/2sqaDQe" xr:uid="{00000000-0004-0000-0200-000064000000}"/>
    <hyperlink ref="H37" r:id="rId31" xr:uid="{00000000-0004-0000-0200-000066000000}"/>
    <hyperlink ref="H16" r:id="rId32" xr:uid="{191741B6-0EB7-4A80-A5DF-9C5FD37306BD}"/>
    <hyperlink ref="H17" r:id="rId33" xr:uid="{77CBE895-80CB-4164-8E86-931C3389CB85}"/>
    <hyperlink ref="H18" r:id="rId34" xr:uid="{5EF9DA22-0350-4B48-9B17-4D68648C6172}"/>
    <hyperlink ref="H19" r:id="rId35" xr:uid="{0292553E-129C-47E6-93C7-A61AA273AEA9}"/>
    <hyperlink ref="H20" r:id="rId36" xr:uid="{2E4DB1ED-D930-49D7-B454-3DEF05E96F2E}"/>
    <hyperlink ref="H36" r:id="rId37" xr:uid="{F7F1E548-911D-4AFA-981E-0609EBAB1BEA}"/>
    <hyperlink ref="H40" r:id="rId38" xr:uid="{DCA88CE0-E37C-4653-9EDA-453B95C4195B}"/>
    <hyperlink ref="H39" r:id="rId39" xr:uid="{F4E4F294-21C7-49C9-951A-45EFF2AE4915}"/>
    <hyperlink ref="H1" r:id="rId40" xr:uid="{B4974CD7-5602-422C-98D9-5404AA9DB07D}"/>
    <hyperlink ref="H3" r:id="rId41" xr:uid="{44B7550C-9DCD-4FDC-B007-54CC7DF72252}"/>
  </hyperlinks>
  <pageMargins left="0.7" right="0.7" top="0.75" bottom="0.75" header="0.3" footer="0.3"/>
  <pageSetup paperSize="9" orientation="portrait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 (2)</vt:lpstr>
      <vt:lpstr>COST_PER_PART (2)</vt:lpstr>
      <vt:lpstr>SimpleSumoBillOfMaterials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Graham</dc:creator>
  <cp:lastModifiedBy>Michael Graham</cp:lastModifiedBy>
  <dcterms:created xsi:type="dcterms:W3CDTF">2012-04-12T14:22:55Z</dcterms:created>
  <dcterms:modified xsi:type="dcterms:W3CDTF">2017-10-10T01:05:57Z</dcterms:modified>
</cp:coreProperties>
</file>