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6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1" l="1"/>
  <c r="K31" i="1"/>
  <c r="M31" i="1"/>
  <c r="O31" i="1"/>
  <c r="G31" i="1"/>
  <c r="E31" i="1"/>
  <c r="B31" i="1"/>
  <c r="K29" i="1"/>
  <c r="K27" i="1"/>
  <c r="K22" i="1"/>
  <c r="M29" i="1"/>
  <c r="O29" i="1"/>
  <c r="M27" i="1"/>
  <c r="O27" i="1"/>
  <c r="M22" i="1"/>
  <c r="O22" i="1"/>
  <c r="I29" i="1"/>
  <c r="G29" i="1"/>
  <c r="E29" i="1"/>
  <c r="B29" i="1"/>
  <c r="I27" i="1"/>
  <c r="G27" i="1"/>
  <c r="G22" i="1"/>
  <c r="I22" i="1"/>
  <c r="E27" i="1"/>
  <c r="E22" i="1"/>
  <c r="C27" i="1"/>
  <c r="B27" i="1"/>
  <c r="C24" i="1"/>
  <c r="C25" i="1"/>
  <c r="B25" i="1"/>
  <c r="B24" i="1"/>
  <c r="C22" i="1"/>
  <c r="B22" i="1"/>
  <c r="N14" i="1"/>
  <c r="L12" i="1"/>
  <c r="M12" i="1"/>
  <c r="M13" i="1"/>
  <c r="M14" i="1"/>
  <c r="N12" i="1"/>
  <c r="O12" i="1"/>
  <c r="N13" i="1"/>
  <c r="O13" i="1"/>
  <c r="O14" i="1"/>
  <c r="B12" i="1"/>
  <c r="B14" i="1"/>
  <c r="E14" i="1"/>
  <c r="E12" i="1"/>
  <c r="E9" i="1"/>
  <c r="E8" i="1"/>
  <c r="E7" i="1"/>
  <c r="H7" i="1"/>
  <c r="F7" i="1"/>
  <c r="F3" i="1"/>
  <c r="F4" i="1"/>
  <c r="I3" i="1"/>
  <c r="O3" i="1"/>
  <c r="L3" i="1"/>
</calcChain>
</file>

<file path=xl/sharedStrings.xml><?xml version="1.0" encoding="utf-8"?>
<sst xmlns="http://schemas.openxmlformats.org/spreadsheetml/2006/main" count="87" uniqueCount="61">
  <si>
    <t>Stoichiometry calculations for weights of carbon etc.</t>
  </si>
  <si>
    <t>A gallon of gasoline weighs</t>
  </si>
  <si>
    <t xml:space="preserve">   +</t>
  </si>
  <si>
    <t xml:space="preserve">   =</t>
  </si>
  <si>
    <t>A gallon of water weighs</t>
  </si>
  <si>
    <t xml:space="preserve">CO2 tailpipe from a gallon of gasoline </t>
  </si>
  <si>
    <t>http://www.eia.gov/tools/faqs/faq.cfm?id=307&amp;t=11</t>
  </si>
  <si>
    <t>Carbon Atomic Weight</t>
  </si>
  <si>
    <t>O2</t>
  </si>
  <si>
    <t>C</t>
  </si>
  <si>
    <t>Oxygen Atomic Weight</t>
  </si>
  <si>
    <t>Hydrogen Atomic Weight</t>
  </si>
  <si>
    <t>Upstream emissions for a gallon of gasoline</t>
  </si>
  <si>
    <t># of atoms</t>
  </si>
  <si>
    <t>Type</t>
  </si>
  <si>
    <t>Exploration + drilling +transport + refining + trucking</t>
  </si>
  <si>
    <t>H</t>
  </si>
  <si>
    <t>Total emissions for a gallon of gasoline</t>
  </si>
  <si>
    <t>Totals</t>
  </si>
  <si>
    <t>Octane Rings are made of: C8 H18</t>
  </si>
  <si>
    <t>A gallon of Gasoline Weighs</t>
  </si>
  <si>
    <t>Carbon</t>
  </si>
  <si>
    <t>Hydrogen</t>
  </si>
  <si>
    <t>Simulated by</t>
  </si>
  <si>
    <t>Volume in Water gallons</t>
  </si>
  <si>
    <t>Gallons =</t>
  </si>
  <si>
    <t>Upstream CO2 emissions are</t>
  </si>
  <si>
    <t>Quarts =</t>
  </si>
  <si>
    <t>Quarts and</t>
  </si>
  <si>
    <t>lbs./gal</t>
  </si>
  <si>
    <t>lbs. C =</t>
  </si>
  <si>
    <t>lbs. C/gal</t>
  </si>
  <si>
    <t>lbs. O2</t>
  </si>
  <si>
    <t>lbs. CO2</t>
  </si>
  <si>
    <t>gallons water wt.</t>
  </si>
  <si>
    <t>lbs. Hydrogen etc.</t>
  </si>
  <si>
    <t>lbs. H and O/gal</t>
  </si>
  <si>
    <t>CO2 Atomic Wt.</t>
  </si>
  <si>
    <t>O2 Atomic Wt.</t>
  </si>
  <si>
    <t>H20 Atomic Wt.</t>
  </si>
  <si>
    <t>Atomic Wt.</t>
  </si>
  <si>
    <t>Molecular Wt.</t>
  </si>
  <si>
    <t>lb./gal</t>
  </si>
  <si>
    <t>lbs. upstream</t>
  </si>
  <si>
    <t>lb. Carbon/gal</t>
  </si>
  <si>
    <t>lb. Hydrogen/gal</t>
  </si>
  <si>
    <t>lb. gasoline/gal</t>
  </si>
  <si>
    <t>Summarizing:</t>
  </si>
  <si>
    <t>lb. Water</t>
  </si>
  <si>
    <t>oz.</t>
  </si>
  <si>
    <t>Total</t>
  </si>
  <si>
    <t>It is primarily made of</t>
  </si>
  <si>
    <t xml:space="preserve">When combusted Gasoline combines with </t>
  </si>
  <si>
    <t>From the air</t>
  </si>
  <si>
    <t>Liquid Oz   =</t>
  </si>
  <si>
    <t>Pounds of chemicals</t>
  </si>
  <si>
    <t>Pounds of Water</t>
  </si>
  <si>
    <t>Gallons of Water</t>
  </si>
  <si>
    <t>Liquid Ounces of Water</t>
  </si>
  <si>
    <t>Quarts of Water</t>
  </si>
  <si>
    <t>Quarts and Liquid Ounces of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</si>
</sst>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u val="singleAccounting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43" fontId="0" fillId="0" borderId="0" xfId="1" applyFont="1"/>
    <xf numFmtId="9" fontId="0" fillId="0" borderId="0" xfId="2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5" xfId="0" applyBorder="1"/>
    <xf numFmtId="9" fontId="0" fillId="0" borderId="0" xfId="2" applyFont="1" applyBorder="1"/>
    <xf numFmtId="43" fontId="0" fillId="0" borderId="0" xfId="1" applyFont="1" applyBorder="1"/>
    <xf numFmtId="0" fontId="2" fillId="0" borderId="0" xfId="0" applyFont="1" applyBorder="1"/>
    <xf numFmtId="43" fontId="3" fillId="0" borderId="0" xfId="1" applyFont="1" applyBorder="1"/>
    <xf numFmtId="166" fontId="0" fillId="0" borderId="0" xfId="0" applyNumberFormat="1"/>
    <xf numFmtId="0" fontId="0" fillId="0" borderId="6" xfId="0" applyBorder="1"/>
    <xf numFmtId="0" fontId="0" fillId="0" borderId="7" xfId="0" applyBorder="1"/>
    <xf numFmtId="43" fontId="0" fillId="0" borderId="7" xfId="0" applyNumberFormat="1" applyBorder="1"/>
    <xf numFmtId="0" fontId="0" fillId="0" borderId="8" xfId="0" applyBorder="1"/>
    <xf numFmtId="9" fontId="2" fillId="0" borderId="0" xfId="2" applyFont="1" applyBorder="1"/>
    <xf numFmtId="9" fontId="0" fillId="0" borderId="7" xfId="2" applyFont="1" applyBorder="1"/>
    <xf numFmtId="164" fontId="0" fillId="0" borderId="4" xfId="0" applyNumberFormat="1" applyBorder="1"/>
    <xf numFmtId="0" fontId="0" fillId="0" borderId="4" xfId="0" applyBorder="1" applyAlignment="1">
      <alignment horizontal="right"/>
    </xf>
    <xf numFmtId="164" fontId="0" fillId="0" borderId="0" xfId="0" applyNumberFormat="1" applyBorder="1"/>
    <xf numFmtId="43" fontId="0" fillId="0" borderId="0" xfId="0" applyNumberFormat="1" applyBorder="1"/>
    <xf numFmtId="43" fontId="0" fillId="0" borderId="4" xfId="1" applyFont="1" applyBorder="1"/>
    <xf numFmtId="43" fontId="0" fillId="0" borderId="4" xfId="0" applyNumberFormat="1" applyBorder="1"/>
    <xf numFmtId="166" fontId="0" fillId="0" borderId="4" xfId="0" applyNumberFormat="1" applyBorder="1"/>
    <xf numFmtId="166" fontId="0" fillId="0" borderId="0" xfId="0" applyNumberFormat="1" applyBorder="1"/>
  </cellXfs>
  <cellStyles count="4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6" workbookViewId="0">
      <selection activeCell="J37" sqref="J37"/>
    </sheetView>
  </sheetViews>
  <sheetFormatPr baseColWidth="10" defaultRowHeight="15" x14ac:dyDescent="0"/>
  <cols>
    <col min="1" max="1" width="36.6640625" customWidth="1"/>
    <col min="2" max="2" width="7" bestFit="1" customWidth="1"/>
    <col min="3" max="3" width="6.83203125" customWidth="1"/>
  </cols>
  <sheetData>
    <row r="1" spans="1:18">
      <c r="A1" t="s">
        <v>0</v>
      </c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2" t="s">
        <v>1</v>
      </c>
      <c r="B3">
        <v>6.3</v>
      </c>
      <c r="C3" t="s">
        <v>29</v>
      </c>
      <c r="E3" t="s">
        <v>30</v>
      </c>
      <c r="F3" s="3">
        <f>H7*B5</f>
        <v>5.3563636363636364</v>
      </c>
      <c r="G3" t="s">
        <v>31</v>
      </c>
      <c r="H3" t="s">
        <v>2</v>
      </c>
      <c r="I3" s="3">
        <f>B5-F3</f>
        <v>14.283636363636365</v>
      </c>
      <c r="J3" t="s">
        <v>32</v>
      </c>
      <c r="K3" t="s">
        <v>3</v>
      </c>
      <c r="L3" s="4">
        <f>F3+I3</f>
        <v>19.64</v>
      </c>
      <c r="M3" t="s">
        <v>33</v>
      </c>
      <c r="O3" s="5">
        <f>I3/8.34</f>
        <v>1.7126662306518423</v>
      </c>
      <c r="P3" t="s">
        <v>34</v>
      </c>
      <c r="R3" s="1"/>
    </row>
    <row r="4" spans="1:18">
      <c r="A4" s="2" t="s">
        <v>4</v>
      </c>
      <c r="B4">
        <v>8.34</v>
      </c>
      <c r="C4" t="s">
        <v>29</v>
      </c>
      <c r="E4" s="2" t="s">
        <v>35</v>
      </c>
      <c r="F4" s="5">
        <f>B3-F3</f>
        <v>0.94363636363636338</v>
      </c>
      <c r="G4" t="s">
        <v>36</v>
      </c>
      <c r="R4" s="1"/>
    </row>
    <row r="5" spans="1:18">
      <c r="A5" s="2" t="s">
        <v>5</v>
      </c>
      <c r="B5" s="6">
        <v>19.64</v>
      </c>
      <c r="C5" t="s">
        <v>29</v>
      </c>
      <c r="D5" s="7"/>
      <c r="L5" t="s">
        <v>6</v>
      </c>
      <c r="R5" s="1"/>
    </row>
    <row r="6" spans="1:18">
      <c r="A6" s="2"/>
      <c r="R6" s="1"/>
    </row>
    <row r="7" spans="1:18">
      <c r="A7" s="2" t="s">
        <v>7</v>
      </c>
      <c r="B7">
        <v>12</v>
      </c>
      <c r="D7" s="2" t="s">
        <v>37</v>
      </c>
      <c r="E7">
        <f>B7+E8</f>
        <v>44</v>
      </c>
      <c r="F7" s="8">
        <f>2*B8/E7</f>
        <v>0.72727272727272729</v>
      </c>
      <c r="G7" t="s">
        <v>8</v>
      </c>
      <c r="H7" s="8">
        <f>B7/E7</f>
        <v>0.27272727272727271</v>
      </c>
      <c r="I7" t="s">
        <v>9</v>
      </c>
      <c r="R7" s="1"/>
    </row>
    <row r="8" spans="1:18">
      <c r="A8" s="2" t="s">
        <v>10</v>
      </c>
      <c r="B8">
        <v>16</v>
      </c>
      <c r="D8" s="2" t="s">
        <v>38</v>
      </c>
      <c r="E8">
        <f>B8*2</f>
        <v>32</v>
      </c>
      <c r="R8" s="1"/>
    </row>
    <row r="9" spans="1:18">
      <c r="A9" s="2" t="s">
        <v>11</v>
      </c>
      <c r="B9">
        <v>1</v>
      </c>
      <c r="D9" s="2" t="s">
        <v>39</v>
      </c>
      <c r="E9">
        <f>2*B9+B8</f>
        <v>18</v>
      </c>
      <c r="R9" s="1"/>
    </row>
    <row r="10" spans="1:18">
      <c r="A10" s="2"/>
      <c r="J10" s="9"/>
      <c r="K10" s="10" t="s">
        <v>19</v>
      </c>
      <c r="L10" s="10"/>
      <c r="M10" s="10"/>
      <c r="N10" s="10"/>
      <c r="O10" s="10"/>
      <c r="P10" s="10"/>
      <c r="Q10" s="11"/>
      <c r="R10" s="1"/>
    </row>
    <row r="11" spans="1:18">
      <c r="A11" s="2" t="s">
        <v>12</v>
      </c>
      <c r="B11" s="8">
        <v>0.3</v>
      </c>
      <c r="J11" s="12" t="s">
        <v>13</v>
      </c>
      <c r="K11" s="13" t="s">
        <v>14</v>
      </c>
      <c r="L11" s="13" t="s">
        <v>40</v>
      </c>
      <c r="M11" s="14" t="s">
        <v>41</v>
      </c>
      <c r="N11" s="13"/>
      <c r="O11" s="15" t="s">
        <v>42</v>
      </c>
      <c r="P11" s="13"/>
      <c r="Q11" s="16"/>
      <c r="R11" s="1"/>
    </row>
    <row r="12" spans="1:18">
      <c r="A12" s="2" t="s">
        <v>15</v>
      </c>
      <c r="B12" s="3">
        <f>ROUND(B5*B11,1)</f>
        <v>5.9</v>
      </c>
      <c r="C12" t="s">
        <v>43</v>
      </c>
      <c r="E12" s="5">
        <f>B12/8.34</f>
        <v>0.70743405275779381</v>
      </c>
      <c r="F12" t="s">
        <v>34</v>
      </c>
      <c r="J12" s="12">
        <v>8</v>
      </c>
      <c r="K12" s="15" t="s">
        <v>9</v>
      </c>
      <c r="L12" s="13">
        <f>B7</f>
        <v>12</v>
      </c>
      <c r="M12" s="13">
        <f>J12*L12</f>
        <v>96</v>
      </c>
      <c r="N12" s="17">
        <f>M12/M14</f>
        <v>0.84210526315789469</v>
      </c>
      <c r="O12" s="18">
        <f>N12*B$3</f>
        <v>5.3052631578947365</v>
      </c>
      <c r="P12" s="13" t="s">
        <v>44</v>
      </c>
      <c r="Q12" s="16"/>
      <c r="R12" s="1"/>
    </row>
    <row r="13" spans="1:18" ht="18">
      <c r="A13" s="2"/>
      <c r="J13" s="12">
        <v>18</v>
      </c>
      <c r="K13" s="15" t="s">
        <v>16</v>
      </c>
      <c r="L13" s="13">
        <v>1</v>
      </c>
      <c r="M13" s="19">
        <f>J13*L13</f>
        <v>18</v>
      </c>
      <c r="N13" s="26">
        <f>M13/M14</f>
        <v>0.15789473684210525</v>
      </c>
      <c r="O13" s="20">
        <f>N13*B$3</f>
        <v>0.99473684210526303</v>
      </c>
      <c r="P13" s="13" t="s">
        <v>45</v>
      </c>
      <c r="Q13" s="16"/>
      <c r="R13" s="1"/>
    </row>
    <row r="14" spans="1:18">
      <c r="A14" s="2" t="s">
        <v>17</v>
      </c>
      <c r="B14" s="21">
        <f>ROUND(B5+B12,0)</f>
        <v>26</v>
      </c>
      <c r="C14" t="s">
        <v>29</v>
      </c>
      <c r="E14" s="5">
        <f>B14/8.34</f>
        <v>3.1175059952038371</v>
      </c>
      <c r="F14" t="s">
        <v>34</v>
      </c>
      <c r="J14" s="22" t="s">
        <v>18</v>
      </c>
      <c r="K14" s="23"/>
      <c r="L14" s="23"/>
      <c r="M14" s="23">
        <f>M12+M13</f>
        <v>114</v>
      </c>
      <c r="N14" s="27">
        <f>N12+N13</f>
        <v>1</v>
      </c>
      <c r="O14" s="24">
        <f>+O12+O13</f>
        <v>6.3</v>
      </c>
      <c r="P14" s="23" t="s">
        <v>46</v>
      </c>
      <c r="Q14" s="25"/>
      <c r="R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8" spans="1:16">
      <c r="B18" t="s">
        <v>55</v>
      </c>
      <c r="E18" t="s">
        <v>56</v>
      </c>
      <c r="G18" t="s">
        <v>57</v>
      </c>
      <c r="I18" t="s">
        <v>58</v>
      </c>
      <c r="K18" t="s">
        <v>59</v>
      </c>
      <c r="M18" t="s">
        <v>60</v>
      </c>
    </row>
    <row r="19" spans="1:16">
      <c r="A19" s="9"/>
      <c r="B19" s="10"/>
      <c r="C19" s="10"/>
      <c r="D19" s="11"/>
      <c r="G19" s="9"/>
      <c r="H19" s="11"/>
      <c r="K19" s="9"/>
      <c r="L19" s="11"/>
    </row>
    <row r="20" spans="1:16">
      <c r="A20" s="12" t="s">
        <v>47</v>
      </c>
      <c r="B20" s="13"/>
      <c r="C20" s="13"/>
      <c r="D20" s="16"/>
      <c r="E20" s="9"/>
      <c r="F20" s="11"/>
      <c r="G20" s="12"/>
      <c r="H20" s="16"/>
      <c r="I20" s="9"/>
      <c r="J20" s="11"/>
      <c r="K20" s="12"/>
      <c r="L20" s="16"/>
      <c r="M20" s="9"/>
      <c r="N20" s="10"/>
      <c r="O20" s="10"/>
      <c r="P20" s="11"/>
    </row>
    <row r="21" spans="1:16">
      <c r="A21" s="12"/>
      <c r="B21" s="13"/>
      <c r="C21" s="13"/>
      <c r="D21" s="16"/>
      <c r="E21" s="12" t="s">
        <v>23</v>
      </c>
      <c r="F21" s="16"/>
      <c r="G21" s="12" t="s">
        <v>24</v>
      </c>
      <c r="H21" s="16"/>
      <c r="I21" s="12"/>
      <c r="J21" s="16"/>
      <c r="K21" s="12"/>
      <c r="L21" s="16"/>
      <c r="M21" s="12"/>
      <c r="N21" s="13"/>
      <c r="O21" s="13"/>
      <c r="P21" s="16"/>
    </row>
    <row r="22" spans="1:16">
      <c r="A22" s="29" t="s">
        <v>20</v>
      </c>
      <c r="B22" s="13">
        <f>B3</f>
        <v>6.3</v>
      </c>
      <c r="C22" s="13" t="str">
        <f>C3</f>
        <v>lbs./gal</v>
      </c>
      <c r="D22" s="16"/>
      <c r="E22" s="12">
        <f>B22</f>
        <v>6.3</v>
      </c>
      <c r="F22" s="16" t="s">
        <v>48</v>
      </c>
      <c r="G22" s="32">
        <f>E22/B$4</f>
        <v>0.75539568345323738</v>
      </c>
      <c r="H22" s="16" t="s">
        <v>25</v>
      </c>
      <c r="I22" s="34">
        <f>G22*128</f>
        <v>96.690647482014384</v>
      </c>
      <c r="J22" s="16" t="s">
        <v>54</v>
      </c>
      <c r="K22" s="33">
        <f>I22/32</f>
        <v>3.0215827338129495</v>
      </c>
      <c r="L22" s="16" t="s">
        <v>27</v>
      </c>
      <c r="M22" s="33">
        <f>ROUNDDOWN(K22,0)</f>
        <v>3</v>
      </c>
      <c r="N22" s="13" t="s">
        <v>28</v>
      </c>
      <c r="O22" s="35">
        <f>(K22-M22)*32</f>
        <v>0.6906474820143842</v>
      </c>
      <c r="P22" s="16" t="s">
        <v>49</v>
      </c>
    </row>
    <row r="23" spans="1:16">
      <c r="A23" s="29" t="s">
        <v>51</v>
      </c>
      <c r="B23" s="13"/>
      <c r="C23" s="13"/>
      <c r="D23" s="16"/>
      <c r="E23" s="12"/>
      <c r="F23" s="16"/>
      <c r="G23" s="12"/>
      <c r="H23" s="16"/>
      <c r="I23" s="12"/>
      <c r="J23" s="16"/>
      <c r="K23" s="12"/>
      <c r="L23" s="16"/>
      <c r="M23" s="12"/>
      <c r="N23" s="13"/>
      <c r="O23" s="13"/>
      <c r="P23" s="16"/>
    </row>
    <row r="24" spans="1:16">
      <c r="A24" s="29" t="s">
        <v>21</v>
      </c>
      <c r="B24" s="30">
        <f>F3</f>
        <v>5.3563636363636364</v>
      </c>
      <c r="C24" s="30" t="str">
        <f>G3</f>
        <v>lbs. C/gal</v>
      </c>
      <c r="D24" s="16"/>
      <c r="E24" s="12"/>
      <c r="F24" s="16"/>
      <c r="G24" s="12"/>
      <c r="H24" s="16"/>
      <c r="I24" s="12"/>
      <c r="J24" s="16"/>
      <c r="K24" s="12"/>
      <c r="L24" s="16"/>
      <c r="M24" s="12"/>
      <c r="N24" s="13"/>
      <c r="O24" s="13"/>
      <c r="P24" s="16"/>
    </row>
    <row r="25" spans="1:16">
      <c r="A25" s="29" t="s">
        <v>22</v>
      </c>
      <c r="B25" s="31">
        <f>F4</f>
        <v>0.94363636363636338</v>
      </c>
      <c r="C25" s="31" t="str">
        <f>G4</f>
        <v>lbs. H and O/gal</v>
      </c>
      <c r="D25" s="16"/>
      <c r="E25" s="12"/>
      <c r="F25" s="16"/>
      <c r="G25" s="12"/>
      <c r="H25" s="16"/>
      <c r="I25" s="12"/>
      <c r="J25" s="16"/>
      <c r="K25" s="12"/>
      <c r="L25" s="16"/>
      <c r="M25" s="12"/>
      <c r="N25" s="13"/>
      <c r="O25" s="13"/>
      <c r="P25" s="16"/>
    </row>
    <row r="26" spans="1:16">
      <c r="A26" s="29"/>
      <c r="B26" s="13"/>
      <c r="C26" s="13"/>
      <c r="D26" s="16"/>
      <c r="E26" s="12"/>
      <c r="F26" s="16"/>
      <c r="G26" s="12"/>
      <c r="H26" s="16"/>
      <c r="I26" s="12"/>
      <c r="J26" s="16"/>
      <c r="K26" s="12"/>
      <c r="L26" s="16"/>
      <c r="M26" s="12"/>
      <c r="N26" s="13"/>
      <c r="O26" s="13"/>
      <c r="P26" s="16"/>
    </row>
    <row r="27" spans="1:16">
      <c r="A27" s="29" t="s">
        <v>52</v>
      </c>
      <c r="B27" s="30">
        <f>I3</f>
        <v>14.283636363636365</v>
      </c>
      <c r="C27" s="30" t="str">
        <f>J3</f>
        <v>lbs. O2</v>
      </c>
      <c r="D27" s="16" t="s">
        <v>53</v>
      </c>
      <c r="E27" s="28">
        <f>B27</f>
        <v>14.283636363636365</v>
      </c>
      <c r="F27" s="16" t="s">
        <v>48</v>
      </c>
      <c r="G27" s="32">
        <f>E27/B$4</f>
        <v>1.7126662306518423</v>
      </c>
      <c r="H27" s="16" t="s">
        <v>25</v>
      </c>
      <c r="I27" s="34">
        <f>G27*128</f>
        <v>219.22127752343582</v>
      </c>
      <c r="J27" s="16" t="s">
        <v>54</v>
      </c>
      <c r="K27" s="33">
        <f>I27/32</f>
        <v>6.8506649226073693</v>
      </c>
      <c r="L27" s="16" t="s">
        <v>27</v>
      </c>
      <c r="M27" s="33">
        <f>ROUNDDOWN(K27,0)</f>
        <v>6</v>
      </c>
      <c r="N27" s="13" t="s">
        <v>28</v>
      </c>
      <c r="O27" s="35">
        <f>(K27-M27)*32</f>
        <v>27.221277523435816</v>
      </c>
      <c r="P27" s="16" t="s">
        <v>49</v>
      </c>
    </row>
    <row r="28" spans="1:16">
      <c r="A28" s="29"/>
      <c r="B28" s="13"/>
      <c r="C28" s="13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3"/>
      <c r="O28" s="13"/>
      <c r="P28" s="16"/>
    </row>
    <row r="29" spans="1:16">
      <c r="A29" s="29" t="s">
        <v>26</v>
      </c>
      <c r="B29" s="30">
        <f>B12</f>
        <v>5.9</v>
      </c>
      <c r="C29" s="13" t="s">
        <v>33</v>
      </c>
      <c r="D29" s="16"/>
      <c r="E29" s="28">
        <f>B29</f>
        <v>5.9</v>
      </c>
      <c r="F29" s="16" t="s">
        <v>48</v>
      </c>
      <c r="G29" s="32">
        <f>E29/B$4</f>
        <v>0.70743405275779381</v>
      </c>
      <c r="H29" s="16" t="s">
        <v>25</v>
      </c>
      <c r="I29" s="34">
        <f>G29*128</f>
        <v>90.551558752997607</v>
      </c>
      <c r="J29" s="16" t="s">
        <v>54</v>
      </c>
      <c r="K29" s="33">
        <f>I29/32</f>
        <v>2.8297362110311752</v>
      </c>
      <c r="L29" s="16" t="s">
        <v>27</v>
      </c>
      <c r="M29" s="33">
        <f>ROUNDDOWN(K29,0)</f>
        <v>2</v>
      </c>
      <c r="N29" s="13" t="s">
        <v>28</v>
      </c>
      <c r="O29" s="35">
        <f>(K29-M29)*32</f>
        <v>26.551558752997607</v>
      </c>
      <c r="P29" s="16" t="s">
        <v>49</v>
      </c>
    </row>
    <row r="30" spans="1:16">
      <c r="A30" s="12"/>
      <c r="B30" s="13"/>
      <c r="C30" s="13"/>
      <c r="D30" s="16"/>
      <c r="E30" s="12"/>
      <c r="F30" s="16"/>
      <c r="G30" s="12"/>
      <c r="H30" s="16"/>
      <c r="I30" s="12"/>
      <c r="J30" s="16"/>
      <c r="K30" s="12"/>
      <c r="L30" s="16"/>
      <c r="M30" s="12"/>
      <c r="N30" s="13"/>
      <c r="O30" s="13"/>
      <c r="P30" s="16"/>
    </row>
    <row r="31" spans="1:16">
      <c r="A31" s="29" t="s">
        <v>50</v>
      </c>
      <c r="B31" s="30">
        <f>B22+B27+B29</f>
        <v>26.483636363636364</v>
      </c>
      <c r="C31" s="13" t="s">
        <v>33</v>
      </c>
      <c r="D31" s="16"/>
      <c r="E31" s="28">
        <f>E22+E27+E29</f>
        <v>26.483636363636364</v>
      </c>
      <c r="F31" s="16" t="s">
        <v>48</v>
      </c>
      <c r="G31" s="33">
        <f>G22+G27+G29</f>
        <v>3.1754959668628735</v>
      </c>
      <c r="H31" s="16" t="s">
        <v>25</v>
      </c>
      <c r="I31" s="34">
        <f>G31*128</f>
        <v>406.46348375844781</v>
      </c>
      <c r="J31" s="16" t="s">
        <v>54</v>
      </c>
      <c r="K31" s="33">
        <f>I31/32</f>
        <v>12.701983867451494</v>
      </c>
      <c r="L31" s="16" t="s">
        <v>27</v>
      </c>
      <c r="M31" s="33">
        <f>ROUNDDOWN(K31,0)</f>
        <v>12</v>
      </c>
      <c r="N31" s="13" t="s">
        <v>28</v>
      </c>
      <c r="O31" s="35">
        <f>(K31-M31)*32</f>
        <v>22.463483758447808</v>
      </c>
      <c r="P31" s="16" t="s">
        <v>49</v>
      </c>
    </row>
    <row r="32" spans="1:16">
      <c r="A32" s="12"/>
      <c r="B32" s="13"/>
      <c r="C32" s="13"/>
      <c r="D32" s="16"/>
      <c r="E32" s="12"/>
      <c r="F32" s="16"/>
      <c r="G32" s="12"/>
      <c r="H32" s="16"/>
      <c r="I32" s="12"/>
      <c r="J32" s="16"/>
      <c r="K32" s="12"/>
      <c r="L32" s="16"/>
      <c r="M32" s="12"/>
      <c r="N32" s="13"/>
      <c r="O32" s="13"/>
      <c r="P32" s="16"/>
    </row>
    <row r="33" spans="1:16">
      <c r="A33" s="12"/>
      <c r="B33" s="13"/>
      <c r="C33" s="13"/>
      <c r="D33" s="16"/>
      <c r="E33" s="22"/>
      <c r="F33" s="25"/>
      <c r="G33" s="12"/>
      <c r="H33" s="16"/>
      <c r="I33" s="22"/>
      <c r="J33" s="25"/>
      <c r="K33" s="12"/>
      <c r="L33" s="16"/>
      <c r="M33" s="22"/>
      <c r="N33" s="23"/>
      <c r="O33" s="23"/>
      <c r="P33" s="25"/>
    </row>
    <row r="34" spans="1:16">
      <c r="A34" s="22"/>
      <c r="B34" s="23"/>
      <c r="C34" s="23"/>
      <c r="D34" s="25"/>
      <c r="G34" s="22"/>
      <c r="H34" s="25"/>
      <c r="K34" s="22"/>
      <c r="L34" s="2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Kabat</dc:creator>
  <cp:lastModifiedBy>Tom Kabat</cp:lastModifiedBy>
  <dcterms:created xsi:type="dcterms:W3CDTF">2016-04-20T22:36:10Z</dcterms:created>
  <dcterms:modified xsi:type="dcterms:W3CDTF">2016-04-20T23:02:24Z</dcterms:modified>
</cp:coreProperties>
</file>