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240" yWindow="105" windowWidth="14805" windowHeight="8010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Q9" i="1" l="1"/>
  <c r="L9" i="1"/>
  <c r="L10" i="1"/>
  <c r="L12" i="1"/>
  <c r="L13" i="1"/>
  <c r="S4" i="1"/>
  <c r="R4" i="1"/>
  <c r="Q4" i="1"/>
  <c r="L4" i="1"/>
  <c r="S13" i="1"/>
  <c r="Q13" i="1"/>
  <c r="S7" i="1"/>
  <c r="S6" i="1"/>
  <c r="R6" i="1"/>
  <c r="R7" i="1"/>
  <c r="S8" i="1"/>
  <c r="S12" i="1"/>
  <c r="Q12" i="1"/>
  <c r="L8" i="1"/>
  <c r="Q8" i="1"/>
  <c r="Q7" i="1"/>
  <c r="L7" i="1"/>
  <c r="Q6" i="1"/>
  <c r="L5" i="1"/>
  <c r="L6" i="1"/>
  <c r="S5" i="1"/>
  <c r="S14" i="1"/>
  <c r="R5" i="1"/>
  <c r="R14" i="1"/>
  <c r="Q5" i="1"/>
  <c r="Q15" i="1"/>
  <c r="Q14" i="1"/>
  <c r="R15" i="1"/>
  <c r="S15" i="1"/>
</calcChain>
</file>

<file path=xl/sharedStrings.xml><?xml version="1.0" encoding="utf-8"?>
<sst xmlns="http://schemas.openxmlformats.org/spreadsheetml/2006/main" count="121" uniqueCount="93">
  <si>
    <t>Key</t>
  </si>
  <si>
    <t>Info needed</t>
  </si>
  <si>
    <t>Design Issue</t>
  </si>
  <si>
    <t>Approved</t>
  </si>
  <si>
    <t>N/A</t>
  </si>
  <si>
    <t>Supply Issue</t>
  </si>
  <si>
    <t>Spec</t>
  </si>
  <si>
    <t>Link</t>
  </si>
  <si>
    <t>Item</t>
  </si>
  <si>
    <t>Manufacturer</t>
  </si>
  <si>
    <t>Part Number</t>
  </si>
  <si>
    <t>Package</t>
  </si>
  <si>
    <t>Design Quantity</t>
  </si>
  <si>
    <t>Supplier</t>
  </si>
  <si>
    <t>Supplier Link/SKU</t>
  </si>
  <si>
    <t>Cost (one off)</t>
  </si>
  <si>
    <t>Bulk Quantity</t>
  </si>
  <si>
    <t>Bulk Cost (per)</t>
  </si>
  <si>
    <t>Bulk cost</t>
  </si>
  <si>
    <t>Supplier Packaging</t>
  </si>
  <si>
    <t>Datasheet Link/Name</t>
  </si>
  <si>
    <t>Notes</t>
  </si>
  <si>
    <t>PCB</t>
  </si>
  <si>
    <t>Digikey</t>
  </si>
  <si>
    <t>Test Quantity--&gt;</t>
  </si>
  <si>
    <t>One-off Cost</t>
  </si>
  <si>
    <t>Cost (Full Reels)</t>
  </si>
  <si>
    <t>Cost (Partial Reels)</t>
  </si>
  <si>
    <t>Total Component Cost</t>
  </si>
  <si>
    <t>Cost per board</t>
  </si>
  <si>
    <t>Inaccurate at low quantity</t>
  </si>
  <si>
    <t>497-1571-1-ND</t>
  </si>
  <si>
    <t>STMicroelectronics</t>
  </si>
  <si>
    <t>LM317D2T-TR</t>
  </si>
  <si>
    <t>Vol Reg 1.5A</t>
  </si>
  <si>
    <t>http://www.st.com/content/ccc/resource/technical/document/datasheet/group1/a0/db/e6/9b/6f/9c/45/7b/CD00000455/files/CD00000455.pdf/jcr:content/translations/en.CD00000455.pdf</t>
  </si>
  <si>
    <t>CT</t>
  </si>
  <si>
    <t>Littlefuse</t>
  </si>
  <si>
    <t>4.0SMDJ24A</t>
  </si>
  <si>
    <t>DO-214AB</t>
  </si>
  <si>
    <t>F6499CT-ND</t>
  </si>
  <si>
    <t>http://www.littelfuse.com/~/media/electronics/datasheets/tvs_diodes/littelfuse_tvs_diode_4_0smdj24a_datasheet.pdf.pdf</t>
  </si>
  <si>
    <t>TSV LED/DC</t>
  </si>
  <si>
    <t>PLED</t>
  </si>
  <si>
    <t>PLED6M</t>
  </si>
  <si>
    <t>F5814CT-ND</t>
  </si>
  <si>
    <t>DO-216AA</t>
  </si>
  <si>
    <t>http://www.littelfuse.com/~/media/electronics/datasheets/led_protectors/littelfuse_led_protector_pled6m_datasheet.pdf.pdf</t>
  </si>
  <si>
    <t>Power Jack</t>
  </si>
  <si>
    <t>PJ-002AH-SMT-TR</t>
  </si>
  <si>
    <t>Surface Mount</t>
  </si>
  <si>
    <t>CP-002AHPJDKR-ND</t>
  </si>
  <si>
    <t>http://www.cui.com/product/resource/pj-002ah-smt.pdf</t>
  </si>
  <si>
    <t>0.10uF</t>
  </si>
  <si>
    <t>TDK Corporation</t>
  </si>
  <si>
    <t>CGA4J2X8R1H104K125AE</t>
  </si>
  <si>
    <t>0805/2012</t>
  </si>
  <si>
    <t>445-173677-1-ND</t>
  </si>
  <si>
    <t>https://product.tdk.com/info/en/catalog/datasheets/mlcc_automotive_soft_en.pdf</t>
  </si>
  <si>
    <t>0.33uF</t>
  </si>
  <si>
    <t>CGA4J2X8R1E334K125AE</t>
  </si>
  <si>
    <t>445-173860-1-ND</t>
  </si>
  <si>
    <t>LED</t>
  </si>
  <si>
    <t>OPTEK</t>
  </si>
  <si>
    <t>2-SMD</t>
  </si>
  <si>
    <t>365-1544-1-ND</t>
  </si>
  <si>
    <t>OVS5MBBCR4</t>
  </si>
  <si>
    <t>http://www.optekinc.com/datasheets/OVS5MABCR4.pdf</t>
  </si>
  <si>
    <t>CUI</t>
  </si>
  <si>
    <t>D2PAK</t>
  </si>
  <si>
    <t>3K Ohm</t>
  </si>
  <si>
    <t>240 Ohm</t>
  </si>
  <si>
    <t>10 Ohm</t>
  </si>
  <si>
    <t>Panasonic Electronic Components</t>
  </si>
  <si>
    <t>ERJ-2RKF10R0X</t>
  </si>
  <si>
    <t>0402/1005</t>
  </si>
  <si>
    <t>P10.0LCT-ND</t>
  </si>
  <si>
    <t>http://industrial.panasonic.com/www-cgi/jvcr13pz.cgi?E+PZ+3+AOA0002+ERJ2RKF10R0X+7+WW</t>
  </si>
  <si>
    <t>Yageo</t>
  </si>
  <si>
    <t>311-240LRCT-ND</t>
  </si>
  <si>
    <t>RC0402FR-07240RL</t>
  </si>
  <si>
    <t>http://www.yageo.com/documents/recent/PYu-RC_Group_51_RoHS_L_04.pdf</t>
  </si>
  <si>
    <t>P3.0KDCCT-ND</t>
  </si>
  <si>
    <t>ERA-2AEB302X</t>
  </si>
  <si>
    <t>http://media.digikey.com/pdf/Data%20Sheets/Panasonic%20Electronic%20Components/ERA%201A,2A,3A,6A,8A.pdf</t>
  </si>
  <si>
    <t>Location</t>
  </si>
  <si>
    <t>R1</t>
  </si>
  <si>
    <t>R2</t>
  </si>
  <si>
    <t>R3</t>
  </si>
  <si>
    <t>C1</t>
  </si>
  <si>
    <t>C2</t>
  </si>
  <si>
    <t>D1,D2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</si>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</sst>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b/>
      <sz val="10"/>
      <color rgb="FF000000"/>
      <name val="Arial"/>
    </font>
    <font>
      <b/>
      <u/>
      <sz val="10"/>
      <color rgb="FF6D9EEB"/>
      <name val="Arial"/>
    </font>
    <font>
      <sz val="10"/>
      <name val="Arial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/>
    <xf numFmtId="0" fontId="1" fillId="3" borderId="0" xfId="0" applyFont="1" applyFill="1" applyAlignment="1"/>
    <xf numFmtId="0" fontId="2" fillId="4" borderId="0" xfId="0" applyFont="1" applyFill="1" applyAlignment="1"/>
    <xf numFmtId="0" fontId="1" fillId="5" borderId="0" xfId="0" applyFont="1" applyFill="1" applyAlignment="1"/>
    <xf numFmtId="0" fontId="2" fillId="6" borderId="0" xfId="0" applyFont="1" applyFill="1" applyAlignment="1"/>
    <xf numFmtId="0" fontId="1" fillId="7" borderId="0" xfId="0" applyFont="1" applyFill="1" applyAlignment="1"/>
    <xf numFmtId="0" fontId="2" fillId="8" borderId="0" xfId="0" applyFont="1" applyFill="1" applyAlignment="1"/>
    <xf numFmtId="0" fontId="3" fillId="8" borderId="0" xfId="0" applyFont="1" applyFill="1" applyAlignment="1"/>
    <xf numFmtId="0" fontId="0" fillId="0" borderId="0" xfId="0" applyFont="1" applyAlignment="1"/>
    <xf numFmtId="0" fontId="1" fillId="9" borderId="0" xfId="0" applyFont="1" applyFill="1" applyAlignment="1"/>
    <xf numFmtId="0" fontId="1" fillId="10" borderId="1" xfId="0" applyFont="1" applyFill="1" applyBorder="1" applyAlignment="1"/>
    <xf numFmtId="0" fontId="1" fillId="10" borderId="1" xfId="0" applyFont="1" applyFill="1" applyBorder="1"/>
    <xf numFmtId="0" fontId="1" fillId="10" borderId="0" xfId="0" applyFont="1" applyFill="1"/>
    <xf numFmtId="0" fontId="4" fillId="0" borderId="0" xfId="0" applyFont="1" applyAlignment="1"/>
    <xf numFmtId="164" fontId="4" fillId="0" borderId="0" xfId="0" applyNumberFormat="1" applyFont="1"/>
    <xf numFmtId="0" fontId="5" fillId="0" borderId="0" xfId="0" applyFont="1"/>
    <xf numFmtId="164" fontId="0" fillId="0" borderId="0" xfId="0" applyNumberFormat="1" applyFont="1" applyAlignment="1"/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edia.digikey.com/pdf/Data%20Sheets/Panasonic%20Electronic%20Components/ERA%201A,2A,3A,6A,8A.pdf" TargetMode="External"/><Relationship Id="rId1" Type="http://schemas.openxmlformats.org/officeDocument/2006/relationships/hyperlink" Target="http://www.st.com/content/ccc/resource/technical/document/datasheet/group1/a0/db/e6/9b/6f/9c/45/7b/CD00000455/files/CD00000455.pdf/jcr:content/translations/en.CD00000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J1" workbookViewId="0">
      <selection activeCell="S26" sqref="S26"/>
    </sheetView>
  </sheetViews>
  <sheetFormatPr defaultColWidth="14.375" defaultRowHeight="15" x14ac:dyDescent="0.25"/>
  <cols>
    <col min="1" max="1" width="14.375" style="9"/>
    <col min="2" max="2" width="15.125" style="9" customWidth="1"/>
    <col min="3" max="3" width="26.375" style="9" bestFit="1" customWidth="1"/>
    <col min="4" max="4" width="24" style="9" customWidth="1"/>
    <col min="5" max="5" width="18" style="9" bestFit="1" customWidth="1"/>
    <col min="6" max="6" width="15.25" style="9" customWidth="1"/>
    <col min="7" max="7" width="14.375" style="9"/>
    <col min="8" max="8" width="17.625" style="9" customWidth="1"/>
    <col min="9" max="9" width="14.375" style="9"/>
    <col min="10" max="12" width="15.25" style="9" customWidth="1"/>
    <col min="13" max="13" width="18.875" style="9" customWidth="1"/>
    <col min="14" max="14" width="20.25" style="9" customWidth="1"/>
    <col min="15" max="15" width="23.75" style="9" customWidth="1"/>
    <col min="16" max="16" width="19.375" style="9" customWidth="1"/>
    <col min="17" max="19" width="20.25" style="9" customWidth="1"/>
    <col min="20" max="16384" width="14.375" style="9"/>
  </cols>
  <sheetData>
    <row r="1" spans="1:19" ht="15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K1" s="1"/>
      <c r="L1" s="1"/>
      <c r="M1" s="1"/>
      <c r="N1" s="1"/>
      <c r="O1" s="1"/>
      <c r="P1" s="1" t="s">
        <v>24</v>
      </c>
      <c r="Q1" s="1">
        <v>1000</v>
      </c>
      <c r="R1" s="1"/>
    </row>
    <row r="2" spans="1:19" ht="15.75" customHeight="1" x14ac:dyDescent="0.25">
      <c r="A2" s="10" t="s">
        <v>85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/>
      <c r="Q2" s="10" t="s">
        <v>25</v>
      </c>
      <c r="R2" s="10" t="s">
        <v>26</v>
      </c>
      <c r="S2" s="10" t="s">
        <v>27</v>
      </c>
    </row>
    <row r="3" spans="1:19" ht="15.75" customHeight="1" x14ac:dyDescent="0.25">
      <c r="A3" s="11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9" x14ac:dyDescent="0.25">
      <c r="A4" s="9" t="s">
        <v>62</v>
      </c>
      <c r="B4" s="9" t="s">
        <v>62</v>
      </c>
      <c r="C4" s="9" t="s">
        <v>63</v>
      </c>
      <c r="D4" s="9" t="s">
        <v>66</v>
      </c>
      <c r="E4" s="9" t="s">
        <v>64</v>
      </c>
      <c r="F4" s="9">
        <v>46</v>
      </c>
      <c r="G4" s="9" t="s">
        <v>23</v>
      </c>
      <c r="H4" s="9" t="s">
        <v>65</v>
      </c>
      <c r="I4" s="9">
        <v>0.52</v>
      </c>
      <c r="J4" s="9">
        <v>500</v>
      </c>
      <c r="K4" s="9">
        <v>0.36799999999999999</v>
      </c>
      <c r="L4" s="9">
        <f t="shared" ref="L4:L5" si="0">K4*F4</f>
        <v>16.928000000000001</v>
      </c>
      <c r="M4" s="9" t="s">
        <v>36</v>
      </c>
      <c r="N4" s="9" t="s">
        <v>67</v>
      </c>
      <c r="Q4" s="9">
        <f t="shared" ref="Q4:Q13" si="1">I4*F4</f>
        <v>23.92</v>
      </c>
      <c r="R4" s="9">
        <f>184*2*F4</f>
        <v>16928</v>
      </c>
      <c r="S4" s="9">
        <f>184*F4</f>
        <v>8464</v>
      </c>
    </row>
    <row r="5" spans="1:19" x14ac:dyDescent="0.25">
      <c r="A5" s="9" t="s">
        <v>92</v>
      </c>
      <c r="B5" s="9" t="s">
        <v>34</v>
      </c>
      <c r="C5" s="9" t="s">
        <v>32</v>
      </c>
      <c r="D5" s="9" t="s">
        <v>33</v>
      </c>
      <c r="E5" s="9" t="s">
        <v>69</v>
      </c>
      <c r="F5" s="9">
        <v>1</v>
      </c>
      <c r="G5" s="9" t="s">
        <v>23</v>
      </c>
      <c r="H5" s="9" t="s">
        <v>31</v>
      </c>
      <c r="I5" s="9">
        <v>0.75</v>
      </c>
      <c r="J5" s="9">
        <v>500</v>
      </c>
      <c r="K5" s="9">
        <v>0.39964</v>
      </c>
      <c r="L5" s="9">
        <f t="shared" si="0"/>
        <v>0.39964</v>
      </c>
      <c r="M5" s="9" t="s">
        <v>36</v>
      </c>
      <c r="N5" s="9" t="s">
        <v>35</v>
      </c>
      <c r="Q5" s="9">
        <f t="shared" si="1"/>
        <v>0.75</v>
      </c>
      <c r="R5" s="9">
        <f>199.82*2</f>
        <v>399.64</v>
      </c>
      <c r="S5" s="9">
        <f>199.82</f>
        <v>199.82</v>
      </c>
    </row>
    <row r="6" spans="1:19" x14ac:dyDescent="0.25">
      <c r="A6" s="9" t="s">
        <v>91</v>
      </c>
      <c r="B6" s="9" t="s">
        <v>42</v>
      </c>
      <c r="C6" s="9" t="s">
        <v>37</v>
      </c>
      <c r="D6" s="9" t="s">
        <v>38</v>
      </c>
      <c r="E6" s="9" t="s">
        <v>39</v>
      </c>
      <c r="F6" s="9">
        <v>2</v>
      </c>
      <c r="G6" s="9" t="s">
        <v>23</v>
      </c>
      <c r="H6" s="9" t="s">
        <v>40</v>
      </c>
      <c r="I6" s="9">
        <v>1.44</v>
      </c>
      <c r="J6" s="9">
        <v>500</v>
      </c>
      <c r="K6" s="9">
        <v>0.78400000000000003</v>
      </c>
      <c r="L6" s="9">
        <f t="shared" ref="L6:L13" si="2">K6*F6</f>
        <v>1.5680000000000001</v>
      </c>
      <c r="M6" s="9" t="s">
        <v>36</v>
      </c>
      <c r="N6" s="9" t="s">
        <v>41</v>
      </c>
      <c r="Q6" s="9">
        <f t="shared" si="1"/>
        <v>2.88</v>
      </c>
      <c r="R6" s="9">
        <f>620*F6</f>
        <v>1240</v>
      </c>
      <c r="S6" s="9">
        <f>310*F6</f>
        <v>620</v>
      </c>
    </row>
    <row r="7" spans="1:19" x14ac:dyDescent="0.25">
      <c r="A7" s="9" t="s">
        <v>43</v>
      </c>
      <c r="B7" s="9" t="s">
        <v>43</v>
      </c>
      <c r="C7" s="9" t="s">
        <v>37</v>
      </c>
      <c r="D7" s="9" t="s">
        <v>44</v>
      </c>
      <c r="E7" s="9" t="s">
        <v>46</v>
      </c>
      <c r="F7" s="9">
        <v>46</v>
      </c>
      <c r="G7" s="9" t="s">
        <v>23</v>
      </c>
      <c r="H7" s="9" t="s">
        <v>45</v>
      </c>
      <c r="I7" s="9">
        <v>0.68</v>
      </c>
      <c r="J7" s="9">
        <v>500</v>
      </c>
      <c r="K7" s="9">
        <v>0.31780000000000003</v>
      </c>
      <c r="L7" s="9">
        <f t="shared" si="2"/>
        <v>14.618800000000002</v>
      </c>
      <c r="M7" s="9" t="s">
        <v>36</v>
      </c>
      <c r="N7" s="9" t="s">
        <v>47</v>
      </c>
      <c r="Q7" s="9">
        <f t="shared" si="1"/>
        <v>31.28</v>
      </c>
      <c r="R7" s="9">
        <f>245*F7</f>
        <v>11270</v>
      </c>
      <c r="S7" s="9">
        <f>245/2*F7</f>
        <v>5635</v>
      </c>
    </row>
    <row r="8" spans="1:19" x14ac:dyDescent="0.25">
      <c r="A8" s="9" t="s">
        <v>48</v>
      </c>
      <c r="B8" s="9" t="s">
        <v>48</v>
      </c>
      <c r="C8" s="9" t="s">
        <v>68</v>
      </c>
      <c r="D8" s="9" t="s">
        <v>49</v>
      </c>
      <c r="E8" s="9" t="s">
        <v>50</v>
      </c>
      <c r="F8" s="9">
        <v>1</v>
      </c>
      <c r="G8" s="9" t="s">
        <v>23</v>
      </c>
      <c r="H8" s="9" t="s">
        <v>51</v>
      </c>
      <c r="I8" s="9">
        <v>1.89</v>
      </c>
      <c r="J8" s="9">
        <v>100</v>
      </c>
      <c r="K8" s="9">
        <v>1.121</v>
      </c>
      <c r="L8" s="9">
        <f t="shared" si="2"/>
        <v>1.121</v>
      </c>
      <c r="M8" s="9" t="s">
        <v>36</v>
      </c>
      <c r="N8" s="9" t="s">
        <v>52</v>
      </c>
      <c r="Q8" s="9">
        <f t="shared" si="1"/>
        <v>1.89</v>
      </c>
      <c r="R8" s="9">
        <v>1121</v>
      </c>
      <c r="S8" s="9">
        <f t="shared" ref="S8:S13" si="3">R8/2</f>
        <v>560.5</v>
      </c>
    </row>
    <row r="9" spans="1:19" x14ac:dyDescent="0.25">
      <c r="A9" s="9" t="s">
        <v>86</v>
      </c>
      <c r="B9" s="9" t="s">
        <v>70</v>
      </c>
      <c r="C9" s="9" t="s">
        <v>73</v>
      </c>
      <c r="D9" s="9" t="s">
        <v>82</v>
      </c>
      <c r="E9" s="9" t="s">
        <v>75</v>
      </c>
      <c r="F9" s="9">
        <v>1</v>
      </c>
      <c r="G9" s="9" t="s">
        <v>23</v>
      </c>
      <c r="H9" s="9" t="s">
        <v>83</v>
      </c>
      <c r="I9" s="9">
        <v>0.6</v>
      </c>
      <c r="J9" s="9">
        <v>500</v>
      </c>
      <c r="K9" s="9">
        <v>0.13824</v>
      </c>
      <c r="L9" s="9">
        <f t="shared" si="2"/>
        <v>0.13824</v>
      </c>
      <c r="M9" s="9" t="s">
        <v>36</v>
      </c>
      <c r="N9" s="9" t="s">
        <v>84</v>
      </c>
      <c r="Q9" s="9">
        <f t="shared" si="1"/>
        <v>0.6</v>
      </c>
    </row>
    <row r="10" spans="1:19" x14ac:dyDescent="0.25">
      <c r="A10" s="9" t="s">
        <v>87</v>
      </c>
      <c r="B10" s="9" t="s">
        <v>71</v>
      </c>
      <c r="C10" s="9" t="s">
        <v>78</v>
      </c>
      <c r="D10" s="9" t="s">
        <v>79</v>
      </c>
      <c r="E10" s="9" t="s">
        <v>75</v>
      </c>
      <c r="F10" s="9">
        <v>1</v>
      </c>
      <c r="G10" s="9" t="s">
        <v>23</v>
      </c>
      <c r="H10" s="9" t="s">
        <v>80</v>
      </c>
      <c r="I10" s="9">
        <v>0.1</v>
      </c>
      <c r="J10" s="9">
        <v>500</v>
      </c>
      <c r="K10" s="9">
        <v>3.2799999999999999E-3</v>
      </c>
      <c r="L10" s="9">
        <f t="shared" si="2"/>
        <v>3.2799999999999999E-3</v>
      </c>
      <c r="M10" s="9" t="s">
        <v>36</v>
      </c>
      <c r="N10" s="9" t="s">
        <v>81</v>
      </c>
    </row>
    <row r="11" spans="1:19" x14ac:dyDescent="0.25">
      <c r="A11" s="9" t="s">
        <v>88</v>
      </c>
      <c r="B11" s="9" t="s">
        <v>72</v>
      </c>
      <c r="C11" s="9" t="s">
        <v>73</v>
      </c>
      <c r="D11" s="9" t="s">
        <v>74</v>
      </c>
      <c r="E11" s="9" t="s">
        <v>75</v>
      </c>
      <c r="F11" s="9">
        <v>1</v>
      </c>
      <c r="G11" s="9" t="s">
        <v>23</v>
      </c>
      <c r="H11" s="9" t="s">
        <v>76</v>
      </c>
      <c r="I11" s="9">
        <v>0.1</v>
      </c>
      <c r="J11" s="9">
        <v>500</v>
      </c>
      <c r="K11" s="9">
        <v>0.01</v>
      </c>
      <c r="L11" s="9">
        <v>0.01</v>
      </c>
      <c r="M11" s="9" t="s">
        <v>36</v>
      </c>
      <c r="N11" s="9" t="s">
        <v>77</v>
      </c>
      <c r="Q11" s="9">
        <v>0.2</v>
      </c>
      <c r="R11" s="9">
        <v>4.96</v>
      </c>
      <c r="S11" s="9">
        <v>2.48</v>
      </c>
    </row>
    <row r="12" spans="1:19" x14ac:dyDescent="0.25">
      <c r="A12" s="9" t="s">
        <v>89</v>
      </c>
      <c r="B12" s="9" t="s">
        <v>53</v>
      </c>
      <c r="C12" s="9" t="s">
        <v>54</v>
      </c>
      <c r="D12" s="9" t="s">
        <v>55</v>
      </c>
      <c r="E12" s="9" t="s">
        <v>56</v>
      </c>
      <c r="F12" s="9">
        <v>1</v>
      </c>
      <c r="G12" s="9" t="s">
        <v>23</v>
      </c>
      <c r="H12" s="9" t="s">
        <v>57</v>
      </c>
      <c r="I12" s="9">
        <v>0.27</v>
      </c>
      <c r="J12" s="9">
        <v>500</v>
      </c>
      <c r="K12" s="9">
        <v>7.4200000000000002E-2</v>
      </c>
      <c r="L12" s="9">
        <f t="shared" si="2"/>
        <v>7.4200000000000002E-2</v>
      </c>
      <c r="M12" s="9" t="s">
        <v>36</v>
      </c>
      <c r="N12" s="9" t="s">
        <v>58</v>
      </c>
      <c r="Q12" s="9">
        <f t="shared" si="1"/>
        <v>0.27</v>
      </c>
      <c r="R12" s="9">
        <v>65.8</v>
      </c>
      <c r="S12" s="9">
        <f t="shared" si="3"/>
        <v>32.9</v>
      </c>
    </row>
    <row r="13" spans="1:19" x14ac:dyDescent="0.25">
      <c r="A13" s="9" t="s">
        <v>90</v>
      </c>
      <c r="B13" s="9" t="s">
        <v>59</v>
      </c>
      <c r="C13" s="9" t="s">
        <v>54</v>
      </c>
      <c r="D13" s="9" t="s">
        <v>60</v>
      </c>
      <c r="E13" s="9" t="s">
        <v>56</v>
      </c>
      <c r="F13" s="9">
        <v>1</v>
      </c>
      <c r="G13" s="9" t="s">
        <v>23</v>
      </c>
      <c r="H13" s="9" t="s">
        <v>61</v>
      </c>
      <c r="I13" s="9">
        <v>0.32</v>
      </c>
      <c r="J13" s="9">
        <v>500</v>
      </c>
      <c r="K13" s="9">
        <v>0.10199999999999999</v>
      </c>
      <c r="L13" s="9">
        <f t="shared" si="2"/>
        <v>0.10199999999999999</v>
      </c>
      <c r="M13" s="9" t="s">
        <v>36</v>
      </c>
      <c r="N13" s="9" t="s">
        <v>58</v>
      </c>
      <c r="Q13" s="9">
        <f t="shared" si="1"/>
        <v>0.32</v>
      </c>
      <c r="R13" s="9">
        <v>92</v>
      </c>
      <c r="S13" s="9">
        <f t="shared" si="3"/>
        <v>46</v>
      </c>
    </row>
    <row r="14" spans="1:19" x14ac:dyDescent="0.25">
      <c r="H14" s="16"/>
      <c r="P14" s="14" t="s">
        <v>28</v>
      </c>
      <c r="Q14" s="15">
        <f>SUM(Q4:Q13)*Q$1</f>
        <v>62110.000000000007</v>
      </c>
      <c r="R14" s="15">
        <f>SUM(R4:R13)</f>
        <v>31121.399999999998</v>
      </c>
      <c r="S14" s="15">
        <f>SUM(S4:S13)</f>
        <v>15560.699999999999</v>
      </c>
    </row>
    <row r="15" spans="1:19" x14ac:dyDescent="0.25">
      <c r="H15" s="16"/>
      <c r="P15" s="14" t="s">
        <v>29</v>
      </c>
      <c r="Q15" s="15">
        <f>SUM(Q4:Q13)</f>
        <v>62.110000000000007</v>
      </c>
      <c r="R15" s="15">
        <f>R14/Q1</f>
        <v>31.121399999999998</v>
      </c>
      <c r="S15" s="15">
        <f>S14/Q$1</f>
        <v>15.560699999999999</v>
      </c>
    </row>
    <row r="16" spans="1:19" x14ac:dyDescent="0.25">
      <c r="H16" s="16"/>
      <c r="S16" s="14" t="s">
        <v>30</v>
      </c>
    </row>
    <row r="17" spans="8:17" x14ac:dyDescent="0.25">
      <c r="H17" s="18"/>
    </row>
    <row r="18" spans="8:17" x14ac:dyDescent="0.25">
      <c r="H18" s="18"/>
    </row>
    <row r="19" spans="8:17" x14ac:dyDescent="0.25">
      <c r="Q19" s="17"/>
    </row>
  </sheetData>
  <hyperlinks>
    <hyperlink ref="N5" r:id="rId1"/>
    <hyperlink ref="N9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2016-09-29T00:07:19Z</dcterms:modified>
</cp:coreProperties>
</file>